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'Лист1'!$A$2:$M$155</definedName>
    <definedName name="Excel_BuiltIn_Print_Titles_1">'Лист1'!$4:$7</definedName>
  </definedNames>
  <calcPr fullCalcOnLoad="1"/>
</workbook>
</file>

<file path=xl/sharedStrings.xml><?xml version="1.0" encoding="utf-8"?>
<sst xmlns="http://schemas.openxmlformats.org/spreadsheetml/2006/main" count="259" uniqueCount="168">
  <si>
    <t>Прогноз социально-экономического развития муниципального образования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</si>
  <si>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</si>
  <si>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</si>
  <si>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</si>
  <si>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</si>
  <si>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</si>
  <si>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</si>
  <si>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</si>
  <si>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</si>
  <si>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</si>
  <si>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</si>
  <si>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млн. руб. в ценах соответствующих лет</t>
  </si>
  <si>
    <t>индекс производства, % к предыдущему году</t>
  </si>
  <si>
    <t>Обрабатывающие производства</t>
  </si>
  <si>
    <t>млн.руб. в ценах соответствующих лет</t>
  </si>
  <si>
    <t>Объем потребления электрической энергии</t>
  </si>
  <si>
    <t>тыс. кВт/час.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</si>
  <si>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</si>
  <si>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</si>
  <si>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</si>
  <si>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</si>
  <si>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</si>
  <si>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>единиц</t>
  </si>
  <si>
    <t>%</t>
  </si>
  <si>
    <t>га</t>
  </si>
  <si>
    <t>в том числе:</t>
  </si>
  <si>
    <t>км</t>
  </si>
  <si>
    <t xml:space="preserve">    из них: с усовершенствованным покрытием</t>
  </si>
  <si>
    <t>км / 1000 км² территории</t>
  </si>
  <si>
    <t>Протяженность ведомственных и частных автомобильных дорог</t>
  </si>
  <si>
    <t xml:space="preserve">              с твердым покрытием</t>
  </si>
  <si>
    <t xml:space="preserve">               грунтовые</t>
  </si>
  <si>
    <t>Ткани хлопчатобумажные готовые</t>
  </si>
  <si>
    <t>тыс.кв.м</t>
  </si>
  <si>
    <t>Ткани льняные готовые</t>
  </si>
  <si>
    <t>Изделия трикотажные</t>
  </si>
  <si>
    <t>тыс. штук</t>
  </si>
  <si>
    <t>Обувь</t>
  </si>
  <si>
    <t xml:space="preserve">тыс.пар </t>
  </si>
  <si>
    <t>тыс.куб.м</t>
  </si>
  <si>
    <t>Пиломатериалы</t>
  </si>
  <si>
    <t>тонн</t>
  </si>
  <si>
    <t>млн. условных кирпичей</t>
  </si>
  <si>
    <t>Кондитерские изделия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</si>
  <si>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</si>
  <si>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</si>
  <si>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</si>
  <si>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</si>
  <si>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 xml:space="preserve">Объем платных услуг населению 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</si>
  <si>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</si>
  <si>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</si>
  <si>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</si>
  <si>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</si>
  <si>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</si>
  <si>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</si>
  <si>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</si>
  <si>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</si>
  <si>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</si>
  <si>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5. Финансы</t>
  </si>
  <si>
    <t>млн.руб.</t>
  </si>
  <si>
    <t xml:space="preserve">   единый сельскохозяйственный налог</t>
  </si>
  <si>
    <t xml:space="preserve">Неналоговые доходы </t>
  </si>
  <si>
    <t>6. Труд и занятость</t>
  </si>
  <si>
    <t>7. Развитие социальной сферы</t>
  </si>
  <si>
    <t>тыс. кв. м</t>
  </si>
  <si>
    <t>тыс. чел.</t>
  </si>
  <si>
    <t>8. Охрана окружающей среды</t>
  </si>
  <si>
    <t>Объем образования отходов производства и потребления:</t>
  </si>
  <si>
    <t>1-5 класса опасности</t>
  </si>
  <si>
    <t>тыс.т.</t>
  </si>
  <si>
    <t>Объем водопотребления</t>
  </si>
  <si>
    <t>млн.куб.м</t>
  </si>
  <si>
    <t>Объем оборотного и повторно-последовательного использования воды</t>
  </si>
  <si>
    <t>Площадь под полигонами отходов и свалками</t>
  </si>
  <si>
    <t xml:space="preserve">     в том числе под несанкционированными свалками</t>
  </si>
  <si>
    <t>9. 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</si>
  <si>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</si>
  <si>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</si>
  <si>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</si>
  <si>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</si>
  <si>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</si>
  <si>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</si>
  <si>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прибыли, остающейся в распоряжении муниципальных унитарных предприятий</t>
  </si>
  <si>
    <t>Налоги на прибыль, доходы</t>
  </si>
  <si>
    <t>Налоги на совокупный доход</t>
  </si>
  <si>
    <t>Прочие налоговые доходы</t>
  </si>
  <si>
    <t>Индекс физического объема</t>
  </si>
  <si>
    <t>1.2. Сельское хозяйство</t>
  </si>
  <si>
    <t>1.3. Транспорт (автомобильные дороги)</t>
  </si>
  <si>
    <t>1.4. Производство важнейших видов продукции в натуральном выражении</t>
  </si>
  <si>
    <t>1.5. Строительство</t>
  </si>
  <si>
    <t>Кирпич строительный</t>
  </si>
  <si>
    <t xml:space="preserve">Индекс производства по виду деятельности "строительство" </t>
  </si>
  <si>
    <t>Фонд начисленной заработной платы всех работников</t>
  </si>
  <si>
    <t>Объем сброса загрязненных сточных вод в поверхностные водные объекты</t>
  </si>
  <si>
    <t>Объем выбросов в атмосферный воздух загрязняющих веществ, отходящих от стационарных источников</t>
  </si>
  <si>
    <t>Плотность автомобильных дорог общего пользования местного значения с твердым покрытием</t>
  </si>
  <si>
    <t>отчет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</si>
  <si>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</si>
  <si>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</si>
  <si>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</si>
  <si>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</si>
  <si>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</si>
  <si>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</si>
  <si>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</si>
  <si>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</si>
  <si>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млн. руб. </t>
  </si>
  <si>
    <t>млн. руб.</t>
  </si>
  <si>
    <t>Налог на доходы физических лиц</t>
  </si>
  <si>
    <t>-</t>
  </si>
  <si>
    <t>Ввод в действие жилых домов</t>
  </si>
  <si>
    <t xml:space="preserve">тыс. кв.м </t>
  </si>
  <si>
    <t>%  к предыдущему году</t>
  </si>
  <si>
    <t>Удельный вес жилых домов, построенных населением</t>
  </si>
  <si>
    <t>Ввод общей площади жилых домов, приходящейся в среднем на одного жителя</t>
  </si>
  <si>
    <t>кв.м</t>
  </si>
  <si>
    <t>Доходы - всего</t>
  </si>
  <si>
    <t>Налоговые доходы - всего</t>
  </si>
  <si>
    <t xml:space="preserve">   единый налог на вмененный доход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</si>
  <si>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</si>
  <si>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</si>
  <si>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</si>
  <si>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</si>
  <si>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</si>
  <si>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</si>
  <si>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</si>
  <si>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</si>
  <si>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</si>
  <si>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искусство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</si>
  <si>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</si>
  <si>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</si>
  <si>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</si>
  <si>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</si>
  <si>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</si>
  <si>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Численность экономически активного населения</t>
  </si>
  <si>
    <t>Среднегодовая численность занятых в экономике</t>
  </si>
  <si>
    <t xml:space="preserve">Среднемесячная номинальная начисленная заработная плата </t>
  </si>
  <si>
    <t>руб.</t>
  </si>
  <si>
    <t>% к предыдущему году</t>
  </si>
  <si>
    <t xml:space="preserve">Среднесписочная численность работников организаций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</si>
  <si>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</si>
  <si>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</si>
  <si>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Жилищный фонд </t>
  </si>
  <si>
    <t>Общая площадь жилых помещений, приходящаяся в среднем на одного жителя</t>
  </si>
  <si>
    <t>Численность детей в дошкольных образовательных учреждениях</t>
  </si>
  <si>
    <t>тыс.чел.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</si>
  <si>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</si>
  <si>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муниципальных</t>
  </si>
  <si>
    <t>негосударственных</t>
  </si>
  <si>
    <t xml:space="preserve">Обеспеченность: </t>
  </si>
  <si>
    <t>общедоступными  библиотеками</t>
  </si>
  <si>
    <t>учрежд. на 10 тыс.населения</t>
  </si>
  <si>
    <t>учреждениями культурно-досугового типа</t>
  </si>
  <si>
    <t>учрежд. на 10  тыс.населения</t>
  </si>
  <si>
    <t>дошкольными образовательными учреждениями</t>
  </si>
  <si>
    <t>мест на 1000 детей в возрасте 1-6 лет</t>
  </si>
  <si>
    <t>прочие поступления от использования имущества</t>
  </si>
  <si>
    <t>"Петушинский район" на 2020 год и плановый период 2021 и 2022 годы</t>
  </si>
  <si>
    <t xml:space="preserve"> человек</t>
  </si>
  <si>
    <t xml:space="preserve">   налог, взим. в связи с прим. УСН</t>
  </si>
  <si>
    <t xml:space="preserve">   налог, взим. в связи с прим. ПСН</t>
  </si>
  <si>
    <t>Акцизы по подакцизным товарам</t>
  </si>
  <si>
    <t>Транспортный налог</t>
  </si>
  <si>
    <t>Налог на добычу полезных ископаемых</t>
  </si>
  <si>
    <t>Государственная пошлина</t>
  </si>
  <si>
    <r>
      <t>Приложение 
к постановлению администрации Петушинского района                                                                           от</t>
    </r>
    <r>
      <rPr>
        <b/>
        <sz val="10"/>
        <rFont val="Times New Roman Cyr"/>
        <family val="0"/>
      </rPr>
      <t xml:space="preserve"> _________ </t>
    </r>
    <r>
      <rPr>
        <sz val="10"/>
        <rFont val="Times New Roman Cyr"/>
        <family val="1"/>
      </rPr>
      <t xml:space="preserve">№ </t>
    </r>
    <r>
      <rPr>
        <b/>
        <u val="single"/>
        <sz val="10"/>
        <rFont val="Times New Roman Cyr"/>
        <family val="0"/>
      </rPr>
      <t>______</t>
    </r>
  </si>
  <si>
    <t>межбюджетные трансферты</t>
  </si>
  <si>
    <t>тыс.руб.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</si>
</sst>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0.000"/>
  </numFmts>
  <fonts count="55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b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33" borderId="14" xfId="0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/>
    </xf>
    <xf numFmtId="0" fontId="13" fillId="0" borderId="15" xfId="0" applyFont="1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left" vertical="center" wrapText="1" indent="1"/>
      <protection/>
    </xf>
    <xf numFmtId="176" fontId="13" fillId="0" borderId="15" xfId="0" applyNumberFormat="1" applyFont="1" applyFill="1" applyBorder="1" applyAlignment="1" applyProtection="1">
      <alignment/>
      <protection locked="0"/>
    </xf>
    <xf numFmtId="176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 applyProtection="1">
      <alignment/>
      <protection locked="0"/>
    </xf>
    <xf numFmtId="3" fontId="13" fillId="0" borderId="15" xfId="0" applyNumberFormat="1" applyFont="1" applyFill="1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2" fontId="13" fillId="0" borderId="15" xfId="0" applyNumberFormat="1" applyFont="1" applyBorder="1" applyAlignment="1" applyProtection="1">
      <alignment/>
      <protection locked="0"/>
    </xf>
    <xf numFmtId="2" fontId="13" fillId="0" borderId="15" xfId="0" applyNumberFormat="1" applyFont="1" applyBorder="1" applyAlignment="1">
      <alignment/>
    </xf>
    <xf numFmtId="4" fontId="13" fillId="0" borderId="15" xfId="0" applyNumberFormat="1" applyFont="1" applyBorder="1" applyAlignment="1" applyProtection="1">
      <alignment/>
      <protection locked="0"/>
    </xf>
    <xf numFmtId="176" fontId="13" fillId="0" borderId="15" xfId="0" applyNumberFormat="1" applyFont="1" applyBorder="1" applyAlignment="1">
      <alignment/>
    </xf>
    <xf numFmtId="176" fontId="13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2" fontId="3" fillId="0" borderId="15" xfId="0" applyNumberFormat="1" applyFont="1" applyBorder="1" applyAlignment="1" applyProtection="1">
      <alignment/>
      <protection locked="0"/>
    </xf>
    <xf numFmtId="2" fontId="3" fillId="0" borderId="15" xfId="0" applyNumberFormat="1" applyFont="1" applyBorder="1" applyAlignment="1">
      <alignment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right"/>
      <protection locked="0"/>
    </xf>
    <xf numFmtId="2" fontId="13" fillId="0" borderId="15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 shrinkToFi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/>
    </xf>
    <xf numFmtId="0" fontId="15" fillId="34" borderId="15" xfId="0" applyFont="1" applyFill="1" applyBorder="1" applyAlignment="1" applyProtection="1">
      <alignment vertical="center" wrapText="1"/>
      <protection/>
    </xf>
    <xf numFmtId="0" fontId="16" fillId="0" borderId="15" xfId="0" applyFont="1" applyFill="1" applyBorder="1" applyAlignment="1">
      <alignment vertical="center" wrapText="1" shrinkToFit="1"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vertical="center" wrapText="1" shrinkToFit="1"/>
      <protection/>
    </xf>
    <xf numFmtId="0" fontId="54" fillId="0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4" fillId="0" borderId="15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8" xfId="0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176" fontId="13" fillId="0" borderId="16" xfId="0" applyNumberFormat="1" applyFont="1" applyFill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6" xfId="0" applyFont="1" applyBorder="1" applyAlignment="1">
      <alignment/>
    </xf>
    <xf numFmtId="0" fontId="3" fillId="0" borderId="1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176" fontId="13" fillId="0" borderId="16" xfId="0" applyNumberFormat="1" applyFont="1" applyBorder="1" applyAlignment="1">
      <alignment/>
    </xf>
    <xf numFmtId="176" fontId="13" fillId="0" borderId="16" xfId="0" applyNumberFormat="1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/>
      <protection locked="0"/>
    </xf>
    <xf numFmtId="2" fontId="3" fillId="0" borderId="17" xfId="0" applyNumberFormat="1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2" fontId="13" fillId="0" borderId="17" xfId="0" applyNumberFormat="1" applyFont="1" applyBorder="1" applyAlignment="1" applyProtection="1">
      <alignment/>
      <protection locked="0"/>
    </xf>
    <xf numFmtId="2" fontId="13" fillId="0" borderId="17" xfId="0" applyNumberFormat="1" applyFont="1" applyBorder="1" applyAlignment="1">
      <alignment/>
    </xf>
    <xf numFmtId="0" fontId="13" fillId="0" borderId="16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>
      <alignment/>
    </xf>
    <xf numFmtId="0" fontId="16" fillId="0" borderId="16" xfId="0" applyFont="1" applyFill="1" applyBorder="1" applyAlignment="1" applyProtection="1">
      <alignment vertical="center" wrapText="1" shrinkToFi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54" fillId="0" borderId="17" xfId="0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4" fillId="0" borderId="17" xfId="0" applyFont="1" applyFill="1" applyBorder="1" applyAlignment="1" applyProtection="1">
      <alignment horizontal="right"/>
      <protection locked="0"/>
    </xf>
    <xf numFmtId="0" fontId="3" fillId="0" borderId="21" xfId="0" applyFont="1" applyFill="1" applyBorder="1" applyAlignment="1" applyProtection="1">
      <alignment/>
      <protection locked="0"/>
    </xf>
    <xf numFmtId="176" fontId="3" fillId="0" borderId="17" xfId="0" applyNumberFormat="1" applyFont="1" applyBorder="1" applyAlignment="1" applyProtection="1">
      <alignment/>
      <protection locked="0"/>
    </xf>
    <xf numFmtId="176" fontId="3" fillId="0" borderId="17" xfId="0" applyNumberFormat="1" applyFont="1" applyBorder="1" applyAlignment="1">
      <alignment/>
    </xf>
    <xf numFmtId="0" fontId="16" fillId="0" borderId="15" xfId="0" applyFont="1" applyFill="1" applyBorder="1" applyAlignment="1">
      <alignment vertical="center" wrapText="1" shrinkToFit="1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15" fillId="0" borderId="15" xfId="0" applyFont="1" applyFill="1" applyBorder="1" applyAlignment="1">
      <alignment vertical="center" wrapText="1" shrinkToFit="1"/>
    </xf>
    <xf numFmtId="179" fontId="13" fillId="0" borderId="15" xfId="0" applyNumberFormat="1" applyFont="1" applyBorder="1" applyAlignment="1" applyProtection="1">
      <alignment/>
      <protection locked="0"/>
    </xf>
    <xf numFmtId="179" fontId="13" fillId="0" borderId="15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6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4" xfId="0" applyFon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SheetLayoutView="100"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426" sqref="A426"/>
      <selection pane="bottomRight" activeCell="H34" sqref="H34"/>
    </sheetView>
  </sheetViews>
  <sheetFormatPr defaultColWidth="9.00390625" defaultRowHeight="12.75"/>
  <cols>
    <col min="1" max="1" width="34.25390625" style="1" customWidth="1"/>
    <col min="2" max="2" width="15.875" style="2" customWidth="1"/>
    <col min="3" max="3" width="0" style="3" hidden="1" customWidth="1"/>
    <col min="4" max="4" width="1.875" style="3" hidden="1" customWidth="1"/>
    <col min="5" max="7" width="7.75390625" style="3" customWidth="1"/>
    <col min="8" max="8" width="9.75390625" style="3" customWidth="1"/>
    <col min="9" max="9" width="10.875" style="3" customWidth="1"/>
    <col min="10" max="10" width="9.875" style="3" customWidth="1"/>
    <col min="11" max="11" width="11.75390625" style="3" customWidth="1"/>
    <col min="12" max="12" width="9.875" style="3" customWidth="1"/>
    <col min="13" max="13" width="11.25390625" style="3" customWidth="1"/>
    <col min="14" max="16384" width="9.125" style="3" customWidth="1"/>
  </cols>
  <sheetData>
    <row r="1" spans="11:13" ht="55.5" customHeight="1">
      <c r="K1" s="104" t="s">
        <v>165</v>
      </c>
      <c r="L1" s="105"/>
      <c r="M1" s="105"/>
    </row>
    <row r="2" spans="5:8" ht="18.75">
      <c r="E2" s="4" t="s">
        <v>0</v>
      </c>
      <c r="F2" s="5"/>
      <c r="G2" s="5"/>
      <c r="H2" s="5"/>
    </row>
    <row r="3" spans="1:10" ht="18.75">
      <c r="A3" s="108" t="s">
        <v>157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5:8" ht="13.5" thickBot="1">
      <c r="E4" s="138"/>
      <c r="F4" s="138"/>
      <c r="G4" s="5"/>
      <c r="H4" s="5"/>
    </row>
    <row r="5" spans="1:14" ht="15.75">
      <c r="A5" s="106" t="s">
        <v>1</v>
      </c>
      <c r="B5" s="137" t="s">
        <v>2</v>
      </c>
      <c r="C5" s="10"/>
      <c r="D5" s="10"/>
      <c r="E5" s="130" t="s">
        <v>97</v>
      </c>
      <c r="F5" s="130" t="s">
        <v>97</v>
      </c>
      <c r="G5" s="129" t="s">
        <v>3</v>
      </c>
      <c r="H5" s="135" t="s">
        <v>4</v>
      </c>
      <c r="I5" s="136"/>
      <c r="J5" s="136"/>
      <c r="K5" s="136"/>
      <c r="L5" s="136"/>
      <c r="M5" s="136"/>
      <c r="N5" s="139"/>
    </row>
    <row r="6" spans="1:14" ht="15.75">
      <c r="A6" s="107"/>
      <c r="B6" s="128"/>
      <c r="C6" s="7"/>
      <c r="D6" s="7"/>
      <c r="E6" s="132">
        <v>2017</v>
      </c>
      <c r="F6" s="131">
        <v>2018</v>
      </c>
      <c r="G6" s="132">
        <v>2019</v>
      </c>
      <c r="H6" s="133">
        <v>2020</v>
      </c>
      <c r="I6" s="134"/>
      <c r="J6" s="133">
        <v>2021</v>
      </c>
      <c r="K6" s="134"/>
      <c r="L6" s="133">
        <v>2022</v>
      </c>
      <c r="M6" s="140"/>
      <c r="N6" s="139"/>
    </row>
    <row r="7" spans="1:14" s="7" customFormat="1" ht="13.5" thickBot="1">
      <c r="A7" s="148"/>
      <c r="B7" s="147"/>
      <c r="E7" s="146"/>
      <c r="F7" s="146"/>
      <c r="G7" s="146"/>
      <c r="H7" s="144" t="s">
        <v>5</v>
      </c>
      <c r="I7" s="144" t="s">
        <v>6</v>
      </c>
      <c r="J7" s="144" t="s">
        <v>5</v>
      </c>
      <c r="K7" s="144" t="s">
        <v>6</v>
      </c>
      <c r="L7" s="144" t="s">
        <v>5</v>
      </c>
      <c r="M7" s="141" t="s">
        <v>6</v>
      </c>
      <c r="N7" s="139"/>
    </row>
    <row r="8" spans="1:13" s="7" customFormat="1" ht="12.75">
      <c r="A8" s="64"/>
      <c r="B8" s="142"/>
      <c r="C8" s="16"/>
      <c r="D8" s="16"/>
      <c r="E8" s="143"/>
      <c r="F8" s="145"/>
      <c r="G8" s="142"/>
      <c r="H8" s="143"/>
      <c r="I8" s="142"/>
      <c r="J8" s="142"/>
      <c r="K8" s="142"/>
      <c r="L8" s="143"/>
      <c r="M8" s="142"/>
    </row>
    <row r="9" spans="1:13" s="7" customFormat="1" ht="35.25" customHeight="1">
      <c r="A9" s="15" t="s">
        <v>7</v>
      </c>
      <c r="B9" s="17" t="s">
        <v>8</v>
      </c>
      <c r="C9" s="18"/>
      <c r="D9" s="18"/>
      <c r="E9" s="124">
        <v>62.6</v>
      </c>
      <c r="F9" s="20">
        <v>61.3</v>
      </c>
      <c r="G9" s="126">
        <v>60.3</v>
      </c>
      <c r="H9" s="71">
        <v>59.3</v>
      </c>
      <c r="I9" s="20">
        <v>59.4</v>
      </c>
      <c r="J9" s="21">
        <v>58.3</v>
      </c>
      <c r="K9" s="21">
        <v>58.4</v>
      </c>
      <c r="L9" s="72">
        <v>57.3</v>
      </c>
      <c r="M9" s="21">
        <v>57.4</v>
      </c>
    </row>
    <row r="10" spans="1:13" s="7" customFormat="1" ht="13.5" thickBot="1">
      <c r="A10" s="65"/>
      <c r="B10" s="123"/>
      <c r="C10" s="33"/>
      <c r="D10" s="33"/>
      <c r="E10" s="125"/>
      <c r="F10" s="66"/>
      <c r="G10" s="125"/>
      <c r="H10" s="125"/>
      <c r="I10" s="66"/>
      <c r="J10" s="67"/>
      <c r="K10" s="67"/>
      <c r="L10" s="127"/>
      <c r="M10" s="127"/>
    </row>
    <row r="11" spans="1:13" s="7" customFormat="1" ht="31.5">
      <c r="A11" s="68" t="s">
        <v>9</v>
      </c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s="7" customFormat="1" ht="29.25" thickBot="1">
      <c r="A12" s="69" t="s">
        <v>10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1:13" s="7" customFormat="1" ht="12.75">
      <c r="A13" s="64"/>
      <c r="B13" s="34"/>
      <c r="C13" s="35"/>
      <c r="D13" s="35"/>
      <c r="E13" s="36"/>
      <c r="F13" s="36"/>
      <c r="G13" s="36"/>
      <c r="H13" s="36"/>
      <c r="I13" s="36"/>
      <c r="J13" s="35"/>
      <c r="K13" s="35"/>
      <c r="L13" s="35"/>
      <c r="M13" s="35"/>
    </row>
    <row r="14" spans="1:14" s="6" customFormat="1" ht="21.75" customHeight="1">
      <c r="A14" s="23" t="s">
        <v>13</v>
      </c>
      <c r="B14" s="17"/>
      <c r="C14" s="18"/>
      <c r="D14" s="18"/>
      <c r="E14" s="22"/>
      <c r="F14" s="22"/>
      <c r="G14" s="22"/>
      <c r="H14" s="22"/>
      <c r="I14" s="22"/>
      <c r="J14" s="18"/>
      <c r="K14" s="18"/>
      <c r="L14" s="18"/>
      <c r="M14" s="18"/>
      <c r="N14" s="11"/>
    </row>
    <row r="15" spans="1:14" s="6" customFormat="1" ht="45" customHeight="1">
      <c r="A15" s="15" t="s">
        <v>98</v>
      </c>
      <c r="B15" s="17" t="s">
        <v>107</v>
      </c>
      <c r="C15" s="18"/>
      <c r="D15" s="18"/>
      <c r="E15" s="24">
        <v>40716.2</v>
      </c>
      <c r="F15" s="24">
        <v>43537.3</v>
      </c>
      <c r="G15" s="20">
        <f>F15*1.046</f>
        <v>45540.01580000001</v>
      </c>
      <c r="H15" s="37">
        <f>G15*1.027</f>
        <v>46769.596226600006</v>
      </c>
      <c r="I15" s="37">
        <f>H15*1.036</f>
        <v>48453.30169075761</v>
      </c>
      <c r="J15" s="38">
        <f>H15*1.049</f>
        <v>49061.306441703404</v>
      </c>
      <c r="K15" s="38">
        <f>I15*1.039</f>
        <v>50342.98045669715</v>
      </c>
      <c r="L15" s="38">
        <f>J15*1.046</f>
        <v>51318.12653802176</v>
      </c>
      <c r="M15" s="38">
        <f>K15*1.041</f>
        <v>52407.04265542173</v>
      </c>
      <c r="N15" s="7"/>
    </row>
    <row r="16" spans="1:14" s="6" customFormat="1" ht="34.5" customHeight="1">
      <c r="A16" s="15"/>
      <c r="B16" s="17" t="s">
        <v>12</v>
      </c>
      <c r="C16" s="18"/>
      <c r="D16" s="18"/>
      <c r="E16" s="24">
        <v>98.7</v>
      </c>
      <c r="F16" s="24">
        <f aca="true" t="shared" si="0" ref="F16:K16">F15*100/E15</f>
        <v>106.92869177379029</v>
      </c>
      <c r="G16" s="24">
        <f t="shared" si="0"/>
        <v>104.60000000000002</v>
      </c>
      <c r="H16" s="24">
        <f t="shared" si="0"/>
        <v>102.7</v>
      </c>
      <c r="I16" s="24">
        <f t="shared" si="0"/>
        <v>103.60000000000001</v>
      </c>
      <c r="J16" s="24">
        <f t="shared" si="0"/>
        <v>101.25482625482624</v>
      </c>
      <c r="K16" s="24">
        <f t="shared" si="0"/>
        <v>102.61239275500476</v>
      </c>
      <c r="L16" s="24">
        <f>L15*100/J15</f>
        <v>104.6</v>
      </c>
      <c r="M16" s="24">
        <f>M15*100/K15</f>
        <v>104.1</v>
      </c>
      <c r="N16" s="7"/>
    </row>
    <row r="17" spans="1:14" s="6" customFormat="1" ht="48" customHeight="1">
      <c r="A17" s="15" t="s">
        <v>99</v>
      </c>
      <c r="B17" s="17" t="s">
        <v>107</v>
      </c>
      <c r="C17" s="18"/>
      <c r="D17" s="18"/>
      <c r="E17" s="24">
        <v>22414.3</v>
      </c>
      <c r="F17" s="24">
        <v>25843.7</v>
      </c>
      <c r="G17" s="20">
        <f>F17*1.046</f>
        <v>27032.5102</v>
      </c>
      <c r="H17" s="37">
        <f>G17*1.027</f>
        <v>27762.387975399997</v>
      </c>
      <c r="I17" s="37">
        <f>G17*1.036</f>
        <v>28005.6805672</v>
      </c>
      <c r="J17" s="38">
        <f>H17*1.049</f>
        <v>29122.744986194597</v>
      </c>
      <c r="K17" s="38">
        <f>I17*1.039</f>
        <v>29097.9021093208</v>
      </c>
      <c r="L17" s="38">
        <f>J17*1.048</f>
        <v>30520.636745531938</v>
      </c>
      <c r="M17" s="38">
        <f>K17*1.041</f>
        <v>30290.91609580295</v>
      </c>
      <c r="N17" s="9"/>
    </row>
    <row r="18" spans="1:13" s="6" customFormat="1" ht="38.25" customHeight="1">
      <c r="A18" s="15"/>
      <c r="B18" s="17" t="s">
        <v>12</v>
      </c>
      <c r="C18" s="18"/>
      <c r="D18" s="18"/>
      <c r="E18" s="24">
        <v>86.1</v>
      </c>
      <c r="F18" s="24">
        <f>F17*100/E17</f>
        <v>115.30005398339453</v>
      </c>
      <c r="G18" s="24">
        <f>G17*100/F17</f>
        <v>104.6</v>
      </c>
      <c r="H18" s="24">
        <v>102.7</v>
      </c>
      <c r="I18" s="24">
        <v>103.6</v>
      </c>
      <c r="J18" s="24">
        <v>104.9</v>
      </c>
      <c r="K18" s="24">
        <v>103.9</v>
      </c>
      <c r="L18" s="24">
        <v>104.8</v>
      </c>
      <c r="M18" s="21">
        <v>104.1</v>
      </c>
    </row>
    <row r="19" spans="1:13" s="6" customFormat="1" ht="47.25" customHeight="1">
      <c r="A19" s="15" t="s">
        <v>100</v>
      </c>
      <c r="B19" s="17" t="s">
        <v>107</v>
      </c>
      <c r="C19" s="18"/>
      <c r="D19" s="18"/>
      <c r="E19" s="24">
        <v>15.7</v>
      </c>
      <c r="F19" s="24">
        <v>11.6</v>
      </c>
      <c r="G19" s="39">
        <f>F19*1.046</f>
        <v>12.1336</v>
      </c>
      <c r="H19" s="37">
        <f>G19*1.034</f>
        <v>12.546142399999999</v>
      </c>
      <c r="I19" s="37">
        <f>G19*1.037</f>
        <v>12.582543199999998</v>
      </c>
      <c r="J19" s="38">
        <f>H19*1.035</f>
        <v>12.985257383999999</v>
      </c>
      <c r="K19" s="38">
        <f>I19*1.035</f>
        <v>13.022932211999997</v>
      </c>
      <c r="L19" s="38">
        <f>J19*1.036</f>
        <v>13.452726649824</v>
      </c>
      <c r="M19" s="38">
        <f>K19*1.034</f>
        <v>13.465711907207996</v>
      </c>
    </row>
    <row r="20" spans="1:13" s="6" customFormat="1" ht="34.5" customHeight="1">
      <c r="A20" s="15"/>
      <c r="B20" s="17" t="s">
        <v>12</v>
      </c>
      <c r="C20" s="18"/>
      <c r="D20" s="18"/>
      <c r="E20" s="25">
        <v>28.4</v>
      </c>
      <c r="F20" s="24">
        <f>F19*100/E19</f>
        <v>73.88535031847134</v>
      </c>
      <c r="G20" s="24">
        <f>G19*100/F19</f>
        <v>104.6</v>
      </c>
      <c r="H20" s="26">
        <v>103.4</v>
      </c>
      <c r="I20" s="26">
        <v>103.7</v>
      </c>
      <c r="J20" s="21">
        <v>103.5</v>
      </c>
      <c r="K20" s="21">
        <v>103.5</v>
      </c>
      <c r="L20" s="21">
        <v>103.6</v>
      </c>
      <c r="M20" s="21">
        <v>103.4</v>
      </c>
    </row>
    <row r="21" spans="1:13" s="6" customFormat="1" ht="59.25" customHeight="1">
      <c r="A21" s="15" t="s">
        <v>101</v>
      </c>
      <c r="B21" s="17" t="s">
        <v>107</v>
      </c>
      <c r="C21" s="27"/>
      <c r="D21" s="27"/>
      <c r="E21" s="25">
        <v>15557.9</v>
      </c>
      <c r="F21" s="25">
        <v>14883.8</v>
      </c>
      <c r="G21" s="20">
        <f>F21*1.046</f>
        <v>15568.4548</v>
      </c>
      <c r="H21" s="37">
        <f>G21*1.061</f>
        <v>16518.130542799998</v>
      </c>
      <c r="I21" s="38">
        <f>G21*1.053</f>
        <v>16393.5829044</v>
      </c>
      <c r="J21" s="38">
        <f>H21*1.055</f>
        <v>17426.627722653997</v>
      </c>
      <c r="K21" s="38">
        <f>I21*1.051</f>
        <v>17229.6556325244</v>
      </c>
      <c r="L21" s="38">
        <f>J21*1.055</f>
        <v>18385.092247399967</v>
      </c>
      <c r="M21" s="38">
        <f>K21*1.053</f>
        <v>18142.82738104819</v>
      </c>
    </row>
    <row r="22" spans="1:13" s="6" customFormat="1" ht="33.75" customHeight="1">
      <c r="A22" s="15"/>
      <c r="B22" s="17" t="s">
        <v>12</v>
      </c>
      <c r="C22" s="27"/>
      <c r="D22" s="27"/>
      <c r="E22" s="28">
        <v>127.4</v>
      </c>
      <c r="F22" s="24">
        <f>F21*100/E21</f>
        <v>95.66715302193741</v>
      </c>
      <c r="G22" s="24">
        <f>G21*100/F21</f>
        <v>104.60000000000001</v>
      </c>
      <c r="H22" s="26">
        <v>106.1</v>
      </c>
      <c r="I22" s="26">
        <v>105.3</v>
      </c>
      <c r="J22" s="21">
        <v>105.5</v>
      </c>
      <c r="K22" s="21">
        <v>105.1</v>
      </c>
      <c r="L22" s="21">
        <v>105.5</v>
      </c>
      <c r="M22" s="21">
        <v>105.3</v>
      </c>
    </row>
    <row r="23" spans="1:13" s="6" customFormat="1" ht="58.5" customHeight="1">
      <c r="A23" s="15" t="s">
        <v>102</v>
      </c>
      <c r="B23" s="17" t="s">
        <v>107</v>
      </c>
      <c r="C23" s="18"/>
      <c r="D23" s="18"/>
      <c r="E23" s="24">
        <v>1645.3</v>
      </c>
      <c r="F23" s="24">
        <v>2041.8</v>
      </c>
      <c r="G23" s="37">
        <f>F23*1.046</f>
        <v>2135.7228</v>
      </c>
      <c r="H23" s="37">
        <f>G23*1.051</f>
        <v>2244.6446628</v>
      </c>
      <c r="I23" s="38">
        <f>G23*1.047</f>
        <v>2236.1017715999997</v>
      </c>
      <c r="J23" s="38">
        <f>H23*1.047</f>
        <v>2350.1429619516</v>
      </c>
      <c r="K23" s="38">
        <f>I23*1.046</f>
        <v>2338.9624530936</v>
      </c>
      <c r="L23" s="38">
        <f>J23*1.046</f>
        <v>2458.2495382013735</v>
      </c>
      <c r="M23" s="38">
        <f>K23*1.046</f>
        <v>2446.5547259359055</v>
      </c>
    </row>
    <row r="24" spans="1:13" s="6" customFormat="1" ht="33.75" customHeight="1">
      <c r="A24" s="15"/>
      <c r="B24" s="17" t="s">
        <v>12</v>
      </c>
      <c r="C24" s="18"/>
      <c r="D24" s="18"/>
      <c r="E24" s="24">
        <v>78.9</v>
      </c>
      <c r="F24" s="24">
        <f>F23*100/E23</f>
        <v>124.09894852002675</v>
      </c>
      <c r="G24" s="24">
        <f>G23*100/F23</f>
        <v>104.60000000000001</v>
      </c>
      <c r="H24" s="20">
        <v>105.1</v>
      </c>
      <c r="I24" s="21">
        <v>104.7</v>
      </c>
      <c r="J24" s="21">
        <v>104.7</v>
      </c>
      <c r="K24" s="21">
        <v>104.6</v>
      </c>
      <c r="L24" s="21">
        <v>104.6</v>
      </c>
      <c r="M24" s="21">
        <v>104.6</v>
      </c>
    </row>
    <row r="25" spans="1:13" s="7" customFormat="1" ht="61.5" customHeight="1">
      <c r="A25" s="15" t="s">
        <v>103</v>
      </c>
      <c r="B25" s="17" t="s">
        <v>106</v>
      </c>
      <c r="C25" s="18"/>
      <c r="D25" s="18"/>
      <c r="E25" s="24">
        <v>755.8</v>
      </c>
      <c r="F25" s="24">
        <v>760.4</v>
      </c>
      <c r="G25" s="37">
        <f>F25*1.046</f>
        <v>795.3784</v>
      </c>
      <c r="H25" s="37">
        <f>G25*1.042</f>
        <v>828.7842928000001</v>
      </c>
      <c r="I25" s="38">
        <f>G25*1.042</f>
        <v>828.7842928000001</v>
      </c>
      <c r="J25" s="38">
        <f>H25*1.04</f>
        <v>861.9356645120001</v>
      </c>
      <c r="K25" s="38">
        <f>I25*1.04</f>
        <v>861.9356645120001</v>
      </c>
      <c r="L25" s="38">
        <f>J25*1.04</f>
        <v>896.4130910924802</v>
      </c>
      <c r="M25" s="38">
        <f>K25*1.04</f>
        <v>896.4130910924802</v>
      </c>
    </row>
    <row r="26" spans="1:13" s="7" customFormat="1" ht="34.5" customHeight="1">
      <c r="A26" s="15"/>
      <c r="B26" s="17" t="s">
        <v>12</v>
      </c>
      <c r="C26" s="18"/>
      <c r="D26" s="18"/>
      <c r="E26" s="24">
        <v>116.6</v>
      </c>
      <c r="F26" s="24">
        <f>F25*100/E25</f>
        <v>100.60862662079916</v>
      </c>
      <c r="G26" s="24">
        <f>G25*100/F25</f>
        <v>104.60000000000002</v>
      </c>
      <c r="H26" s="20">
        <v>104.2</v>
      </c>
      <c r="I26" s="21">
        <v>104.2</v>
      </c>
      <c r="J26" s="21">
        <v>104</v>
      </c>
      <c r="K26" s="21">
        <v>104</v>
      </c>
      <c r="L26" s="21">
        <v>104</v>
      </c>
      <c r="M26" s="21">
        <v>104</v>
      </c>
    </row>
    <row r="27" spans="1:13" s="7" customFormat="1" ht="16.5" customHeight="1">
      <c r="A27" s="15" t="s">
        <v>15</v>
      </c>
      <c r="B27" s="17" t="s">
        <v>16</v>
      </c>
      <c r="C27" s="18"/>
      <c r="D27" s="18"/>
      <c r="E27" s="29">
        <v>102250</v>
      </c>
      <c r="F27" s="29">
        <v>101847</v>
      </c>
      <c r="G27" s="20">
        <v>101396</v>
      </c>
      <c r="H27" s="30">
        <v>101000</v>
      </c>
      <c r="I27" s="30">
        <v>100597</v>
      </c>
      <c r="J27" s="18">
        <v>100604</v>
      </c>
      <c r="K27" s="30">
        <v>100194</v>
      </c>
      <c r="L27" s="30">
        <v>100208</v>
      </c>
      <c r="M27" s="30">
        <v>99791</v>
      </c>
    </row>
    <row r="28" spans="1:13" s="7" customFormat="1" ht="45.75" customHeight="1">
      <c r="A28" s="23" t="s">
        <v>104</v>
      </c>
      <c r="B28" s="17"/>
      <c r="C28" s="18"/>
      <c r="D28" s="18"/>
      <c r="E28" s="31"/>
      <c r="F28" s="18"/>
      <c r="G28" s="31"/>
      <c r="H28" s="31"/>
      <c r="I28" s="18"/>
      <c r="J28" s="18"/>
      <c r="K28" s="18"/>
      <c r="L28" s="18"/>
      <c r="M28" s="18"/>
    </row>
    <row r="29" spans="1:13" s="7" customFormat="1" ht="67.5" customHeight="1">
      <c r="A29" s="15" t="s">
        <v>105</v>
      </c>
      <c r="B29" s="17" t="s">
        <v>106</v>
      </c>
      <c r="C29" s="18"/>
      <c r="D29" s="18"/>
      <c r="E29" s="24">
        <v>190.9</v>
      </c>
      <c r="F29" s="24">
        <v>212.8</v>
      </c>
      <c r="G29" s="37">
        <f>F29*1.046</f>
        <v>222.58880000000002</v>
      </c>
      <c r="H29" s="37">
        <f>G29-1.041</f>
        <v>221.54780000000002</v>
      </c>
      <c r="I29" s="38">
        <f>G29*1.041</f>
        <v>231.7149408</v>
      </c>
      <c r="J29" s="38">
        <f>H29*1.04</f>
        <v>230.40971200000004</v>
      </c>
      <c r="K29" s="38">
        <f>I29*1.04</f>
        <v>240.983538432</v>
      </c>
      <c r="L29" s="38">
        <f>J29*1.04</f>
        <v>239.62610048000005</v>
      </c>
      <c r="M29" s="38">
        <f>K29*1.04</f>
        <v>250.62287996928</v>
      </c>
    </row>
    <row r="30" spans="1:13" s="7" customFormat="1" ht="34.5" customHeight="1">
      <c r="A30" s="15"/>
      <c r="B30" s="17" t="s">
        <v>12</v>
      </c>
      <c r="C30" s="18"/>
      <c r="D30" s="18"/>
      <c r="E30" s="24">
        <v>104.3</v>
      </c>
      <c r="F30" s="24">
        <f>F29*100/E29</f>
        <v>111.47197485594552</v>
      </c>
      <c r="G30" s="24">
        <f>G29*100/F29</f>
        <v>104.6</v>
      </c>
      <c r="H30" s="20">
        <v>104.1</v>
      </c>
      <c r="I30" s="21">
        <v>104.1</v>
      </c>
      <c r="J30" s="21">
        <v>104</v>
      </c>
      <c r="K30" s="21">
        <v>104</v>
      </c>
      <c r="L30" s="21">
        <v>104</v>
      </c>
      <c r="M30" s="21">
        <v>104</v>
      </c>
    </row>
    <row r="31" spans="1:13" s="7" customFormat="1" ht="9.75" customHeight="1" thickBot="1">
      <c r="A31" s="63"/>
      <c r="B31" s="32"/>
      <c r="C31" s="33"/>
      <c r="D31" s="33"/>
      <c r="E31" s="70"/>
      <c r="F31" s="70"/>
      <c r="G31" s="70"/>
      <c r="H31" s="71"/>
      <c r="I31" s="72"/>
      <c r="J31" s="72"/>
      <c r="K31" s="72"/>
      <c r="L31" s="72"/>
      <c r="M31" s="72"/>
    </row>
    <row r="32" spans="1:13" s="7" customFormat="1" ht="16.5" thickBot="1">
      <c r="A32" s="14" t="s">
        <v>87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s="7" customFormat="1" ht="12.75">
      <c r="A33" s="64"/>
      <c r="B33" s="34"/>
      <c r="C33" s="35"/>
      <c r="D33" s="35"/>
      <c r="E33" s="73"/>
      <c r="F33" s="73"/>
      <c r="G33" s="73"/>
      <c r="H33" s="73"/>
      <c r="I33" s="35"/>
      <c r="J33" s="35"/>
      <c r="K33" s="35"/>
      <c r="L33" s="35"/>
      <c r="M33" s="35"/>
    </row>
    <row r="34" spans="1:13" s="6" customFormat="1" ht="33.75">
      <c r="A34" s="15" t="s">
        <v>17</v>
      </c>
      <c r="B34" s="17" t="s">
        <v>14</v>
      </c>
      <c r="C34" s="18"/>
      <c r="D34" s="18"/>
      <c r="E34" s="41">
        <v>922</v>
      </c>
      <c r="F34" s="41">
        <f aca="true" t="shared" si="1" ref="F34:M34">F36+F38</f>
        <v>868</v>
      </c>
      <c r="G34" s="41">
        <f t="shared" si="1"/>
        <v>899.6679999999999</v>
      </c>
      <c r="H34" s="41">
        <f t="shared" si="1"/>
        <v>934.5288679999999</v>
      </c>
      <c r="I34" s="40">
        <f t="shared" si="1"/>
        <v>930.1410859999999</v>
      </c>
      <c r="J34" s="40">
        <f t="shared" si="1"/>
        <v>969.8091111799998</v>
      </c>
      <c r="K34" s="40">
        <f t="shared" si="1"/>
        <v>963.1109936769997</v>
      </c>
      <c r="L34" s="40">
        <f t="shared" si="1"/>
        <v>1006.7906665289198</v>
      </c>
      <c r="M34" s="40">
        <f t="shared" si="1"/>
        <v>998.8824474242107</v>
      </c>
    </row>
    <row r="35" spans="1:13" s="6" customFormat="1" ht="22.5">
      <c r="A35" s="15" t="s">
        <v>18</v>
      </c>
      <c r="B35" s="17" t="s">
        <v>19</v>
      </c>
      <c r="C35" s="18"/>
      <c r="D35" s="18"/>
      <c r="E35" s="20">
        <v>97</v>
      </c>
      <c r="F35" s="20">
        <v>94.1</v>
      </c>
      <c r="G35" s="20">
        <v>103.5</v>
      </c>
      <c r="H35" s="20">
        <v>103.8</v>
      </c>
      <c r="I35" s="21">
        <v>103.4</v>
      </c>
      <c r="J35" s="21">
        <v>103.8</v>
      </c>
      <c r="K35" s="21">
        <v>103.5</v>
      </c>
      <c r="L35" s="28">
        <v>103.8</v>
      </c>
      <c r="M35" s="28">
        <v>103.7</v>
      </c>
    </row>
    <row r="36" spans="1:13" s="6" customFormat="1" ht="33.75">
      <c r="A36" s="15" t="s">
        <v>20</v>
      </c>
      <c r="B36" s="17" t="s">
        <v>14</v>
      </c>
      <c r="C36" s="18"/>
      <c r="D36" s="18"/>
      <c r="E36" s="20">
        <v>266</v>
      </c>
      <c r="F36" s="20">
        <v>273</v>
      </c>
      <c r="G36" s="37">
        <f>F36*1.031</f>
        <v>281.46299999999997</v>
      </c>
      <c r="H36" s="37">
        <f>G36*1.036</f>
        <v>291.595668</v>
      </c>
      <c r="I36" s="38">
        <f>G36*1.027</f>
        <v>289.06250099999994</v>
      </c>
      <c r="J36" s="38">
        <f>H36*1.035</f>
        <v>301.80151637999995</v>
      </c>
      <c r="K36" s="38">
        <f>I36*1.032</f>
        <v>298.31250103199994</v>
      </c>
      <c r="L36" s="38">
        <f>J36*1.034</f>
        <v>312.06276793691995</v>
      </c>
      <c r="M36" s="38">
        <f>K36*1.033</f>
        <v>308.1568135660559</v>
      </c>
    </row>
    <row r="37" spans="1:13" s="6" customFormat="1" ht="22.5">
      <c r="A37" s="15" t="s">
        <v>18</v>
      </c>
      <c r="B37" s="17" t="s">
        <v>19</v>
      </c>
      <c r="C37" s="18"/>
      <c r="D37" s="18"/>
      <c r="E37" s="20">
        <v>92.8</v>
      </c>
      <c r="F37" s="20">
        <v>102.6</v>
      </c>
      <c r="G37" s="20">
        <v>103.1</v>
      </c>
      <c r="H37" s="20">
        <v>103.6</v>
      </c>
      <c r="I37" s="21">
        <v>102.7</v>
      </c>
      <c r="J37" s="21">
        <v>103.5</v>
      </c>
      <c r="K37" s="21">
        <v>103.2</v>
      </c>
      <c r="L37" s="21">
        <v>103.4</v>
      </c>
      <c r="M37" s="21">
        <v>103.3</v>
      </c>
    </row>
    <row r="38" spans="1:13" s="6" customFormat="1" ht="33.75">
      <c r="A38" s="15" t="s">
        <v>21</v>
      </c>
      <c r="B38" s="17" t="s">
        <v>14</v>
      </c>
      <c r="C38" s="18"/>
      <c r="D38" s="18"/>
      <c r="E38" s="20">
        <v>656</v>
      </c>
      <c r="F38" s="20">
        <v>595</v>
      </c>
      <c r="G38" s="20">
        <f>F38*1.039</f>
        <v>618.2049999999999</v>
      </c>
      <c r="H38" s="37">
        <f>G38*1.04</f>
        <v>642.9331999999999</v>
      </c>
      <c r="I38" s="38">
        <f>G38*1.037</f>
        <v>641.0785849999999</v>
      </c>
      <c r="J38" s="38">
        <f>H38*1.039</f>
        <v>668.0075947999999</v>
      </c>
      <c r="K38" s="38">
        <f>I38*1.037</f>
        <v>664.7984926449998</v>
      </c>
      <c r="L38" s="38">
        <f>J38*1.04</f>
        <v>694.7278985919999</v>
      </c>
      <c r="M38" s="38">
        <f>K38*1.039</f>
        <v>690.7256338581548</v>
      </c>
    </row>
    <row r="39" spans="1:13" s="6" customFormat="1" ht="22.5">
      <c r="A39" s="15" t="s">
        <v>18</v>
      </c>
      <c r="B39" s="17" t="s">
        <v>19</v>
      </c>
      <c r="C39" s="18"/>
      <c r="D39" s="18"/>
      <c r="E39" s="20">
        <v>101.8</v>
      </c>
      <c r="F39" s="20">
        <v>91.9</v>
      </c>
      <c r="G39" s="20">
        <v>103.9</v>
      </c>
      <c r="H39" s="20">
        <v>104</v>
      </c>
      <c r="I39" s="21">
        <v>103.7</v>
      </c>
      <c r="J39" s="21">
        <v>103.9</v>
      </c>
      <c r="K39" s="21">
        <v>103.7</v>
      </c>
      <c r="L39" s="21">
        <v>104</v>
      </c>
      <c r="M39" s="21">
        <v>103.9</v>
      </c>
    </row>
    <row r="40" spans="1:13" s="6" customFormat="1" ht="13.5" thickBot="1">
      <c r="A40" s="63"/>
      <c r="B40" s="32"/>
      <c r="C40" s="33"/>
      <c r="D40" s="33"/>
      <c r="E40" s="74"/>
      <c r="F40" s="74"/>
      <c r="G40" s="74"/>
      <c r="H40" s="74"/>
      <c r="I40" s="33"/>
      <c r="J40" s="33"/>
      <c r="K40" s="33"/>
      <c r="L40" s="33"/>
      <c r="M40" s="33"/>
    </row>
    <row r="41" spans="1:13" s="7" customFormat="1" ht="31.5" customHeight="1" thickBot="1">
      <c r="A41" s="14" t="s">
        <v>88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r="42" spans="1:8" s="7" customFormat="1" ht="12.75">
      <c r="A42" s="1"/>
      <c r="B42" s="2"/>
      <c r="E42" s="8"/>
      <c r="F42" s="8"/>
      <c r="G42" s="8"/>
      <c r="H42" s="8"/>
    </row>
    <row r="43" spans="1:13" s="7" customFormat="1" ht="33.75">
      <c r="A43" s="15" t="s">
        <v>96</v>
      </c>
      <c r="B43" s="17" t="s">
        <v>28</v>
      </c>
      <c r="C43" s="18"/>
      <c r="D43" s="18"/>
      <c r="E43" s="20">
        <v>128.7</v>
      </c>
      <c r="F43" s="20">
        <v>133.1</v>
      </c>
      <c r="G43" s="20">
        <v>138.9</v>
      </c>
      <c r="H43" s="21">
        <v>144.6</v>
      </c>
      <c r="I43" s="21">
        <v>155.2</v>
      </c>
      <c r="J43" s="21">
        <v>157.3</v>
      </c>
      <c r="K43" s="21">
        <v>167.4</v>
      </c>
      <c r="L43" s="21">
        <v>170.9</v>
      </c>
      <c r="M43" s="21">
        <v>180.5</v>
      </c>
    </row>
    <row r="44" spans="1:13" s="7" customFormat="1" ht="22.5">
      <c r="A44" s="15" t="s">
        <v>29</v>
      </c>
      <c r="B44" s="17" t="s">
        <v>26</v>
      </c>
      <c r="C44" s="18"/>
      <c r="D44" s="18"/>
      <c r="E44" s="19">
        <v>87.3</v>
      </c>
      <c r="F44" s="19">
        <v>87.3</v>
      </c>
      <c r="G44" s="19">
        <v>87.3</v>
      </c>
      <c r="H44" s="19">
        <v>87.3</v>
      </c>
      <c r="I44" s="19">
        <v>87.3</v>
      </c>
      <c r="J44" s="19">
        <v>87.3</v>
      </c>
      <c r="K44" s="19">
        <v>87.3</v>
      </c>
      <c r="L44" s="19">
        <v>87.3</v>
      </c>
      <c r="M44" s="19">
        <v>87.3</v>
      </c>
    </row>
    <row r="45" spans="1:13" s="7" customFormat="1" ht="12.75">
      <c r="A45" s="15" t="s">
        <v>25</v>
      </c>
      <c r="B45" s="17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</row>
    <row r="46" spans="1:13" s="7" customFormat="1" ht="12.75">
      <c r="A46" s="15" t="s">
        <v>30</v>
      </c>
      <c r="B46" s="17" t="s">
        <v>26</v>
      </c>
      <c r="C46" s="18"/>
      <c r="D46" s="18"/>
      <c r="E46" s="19">
        <v>46</v>
      </c>
      <c r="F46" s="19">
        <v>46</v>
      </c>
      <c r="G46" s="19">
        <v>46</v>
      </c>
      <c r="H46" s="19">
        <v>46</v>
      </c>
      <c r="I46" s="19">
        <v>46</v>
      </c>
      <c r="J46" s="19">
        <v>46</v>
      </c>
      <c r="K46" s="19">
        <v>46</v>
      </c>
      <c r="L46" s="19">
        <v>46</v>
      </c>
      <c r="M46" s="19">
        <v>46</v>
      </c>
    </row>
    <row r="47" spans="1:13" s="7" customFormat="1" ht="22.5">
      <c r="A47" s="15" t="s">
        <v>27</v>
      </c>
      <c r="B47" s="17" t="s">
        <v>26</v>
      </c>
      <c r="C47" s="18"/>
      <c r="D47" s="18"/>
      <c r="E47" s="19">
        <v>33</v>
      </c>
      <c r="F47" s="19">
        <v>33</v>
      </c>
      <c r="G47" s="19">
        <v>33</v>
      </c>
      <c r="H47" s="19">
        <v>33</v>
      </c>
      <c r="I47" s="19">
        <v>33</v>
      </c>
      <c r="J47" s="19">
        <v>33</v>
      </c>
      <c r="K47" s="19">
        <v>33</v>
      </c>
      <c r="L47" s="19">
        <v>33</v>
      </c>
      <c r="M47" s="19">
        <v>33</v>
      </c>
    </row>
    <row r="48" spans="1:13" s="7" customFormat="1" ht="13.5" thickBot="1">
      <c r="A48" s="63" t="s">
        <v>31</v>
      </c>
      <c r="B48" s="32" t="s">
        <v>26</v>
      </c>
      <c r="C48" s="33"/>
      <c r="D48" s="33"/>
      <c r="E48" s="75">
        <v>41.3</v>
      </c>
      <c r="F48" s="75">
        <v>41.3</v>
      </c>
      <c r="G48" s="75">
        <v>41.3</v>
      </c>
      <c r="H48" s="75">
        <v>41.3</v>
      </c>
      <c r="I48" s="75">
        <v>41.3</v>
      </c>
      <c r="J48" s="75">
        <v>41.3</v>
      </c>
      <c r="K48" s="75">
        <v>41.3</v>
      </c>
      <c r="L48" s="75">
        <v>41.3</v>
      </c>
      <c r="M48" s="75">
        <v>41.3</v>
      </c>
    </row>
    <row r="49" spans="1:13" s="7" customFormat="1" ht="48" thickBot="1">
      <c r="A49" s="14" t="s">
        <v>89</v>
      </c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 s="7" customFormat="1" ht="12.75">
      <c r="A50" s="64"/>
      <c r="B50" s="34"/>
      <c r="C50" s="35"/>
      <c r="D50" s="35"/>
      <c r="E50" s="73"/>
      <c r="F50" s="73"/>
      <c r="G50" s="73"/>
      <c r="H50" s="73"/>
      <c r="I50" s="35"/>
      <c r="J50" s="35"/>
      <c r="K50" s="35"/>
      <c r="L50" s="35"/>
      <c r="M50" s="35"/>
    </row>
    <row r="51" spans="1:13" s="7" customFormat="1" ht="12.75">
      <c r="A51" s="15" t="s">
        <v>32</v>
      </c>
      <c r="B51" s="17" t="s">
        <v>33</v>
      </c>
      <c r="C51" s="18"/>
      <c r="D51" s="18"/>
      <c r="E51" s="20">
        <v>38140.2</v>
      </c>
      <c r="F51" s="18">
        <v>39225</v>
      </c>
      <c r="G51" s="18">
        <v>32345.6</v>
      </c>
      <c r="H51" s="40">
        <f>G51*1.054</f>
        <v>34092.2624</v>
      </c>
      <c r="I51" s="41">
        <f>G51*1.036</f>
        <v>33510.0416</v>
      </c>
      <c r="J51" s="40">
        <f>H51*1.055</f>
        <v>35967.336832</v>
      </c>
      <c r="K51" s="40">
        <f>I51*1.034</f>
        <v>34649.383014399995</v>
      </c>
      <c r="L51" s="40">
        <f>J51*1.054</f>
        <v>37909.573020928</v>
      </c>
      <c r="M51" s="40">
        <f>K51*1.037</f>
        <v>35931.41018593279</v>
      </c>
    </row>
    <row r="52" spans="1:13" s="7" customFormat="1" ht="12.75">
      <c r="A52" s="15" t="s">
        <v>34</v>
      </c>
      <c r="B52" s="17" t="s">
        <v>33</v>
      </c>
      <c r="C52" s="18"/>
      <c r="D52" s="18"/>
      <c r="E52" s="20"/>
      <c r="F52" s="18"/>
      <c r="G52" s="18"/>
      <c r="H52" s="40"/>
      <c r="I52" s="41"/>
      <c r="J52" s="40"/>
      <c r="K52" s="40"/>
      <c r="L52" s="40"/>
      <c r="M52" s="40"/>
    </row>
    <row r="53" spans="1:13" s="7" customFormat="1" ht="12.75">
      <c r="A53" s="15" t="s">
        <v>35</v>
      </c>
      <c r="B53" s="17" t="s">
        <v>36</v>
      </c>
      <c r="C53" s="18"/>
      <c r="D53" s="18"/>
      <c r="E53" s="20">
        <v>68.1</v>
      </c>
      <c r="F53" s="18">
        <v>69.9</v>
      </c>
      <c r="G53" s="18">
        <v>53.4</v>
      </c>
      <c r="H53" s="40">
        <f>G53*1.054</f>
        <v>56.2836</v>
      </c>
      <c r="I53" s="41">
        <f>G53*1.036</f>
        <v>55.3224</v>
      </c>
      <c r="J53" s="40">
        <f>H53*1.055</f>
        <v>59.379197999999995</v>
      </c>
      <c r="K53" s="40">
        <f>I53*1.034</f>
        <v>57.2033616</v>
      </c>
      <c r="L53" s="40">
        <f>J53*1.054</f>
        <v>62.585674692</v>
      </c>
      <c r="M53" s="40">
        <f>K53*1.037</f>
        <v>59.319885979199995</v>
      </c>
    </row>
    <row r="54" spans="1:13" s="7" customFormat="1" ht="12.75">
      <c r="A54" s="15" t="s">
        <v>37</v>
      </c>
      <c r="B54" s="17" t="s">
        <v>38</v>
      </c>
      <c r="C54" s="18"/>
      <c r="D54" s="18"/>
      <c r="E54" s="42" t="s">
        <v>109</v>
      </c>
      <c r="F54" s="42" t="s">
        <v>109</v>
      </c>
      <c r="G54" s="42" t="s">
        <v>109</v>
      </c>
      <c r="H54" s="42" t="s">
        <v>109</v>
      </c>
      <c r="I54" s="42" t="s">
        <v>109</v>
      </c>
      <c r="J54" s="42" t="s">
        <v>109</v>
      </c>
      <c r="K54" s="42" t="s">
        <v>109</v>
      </c>
      <c r="L54" s="42" t="s">
        <v>109</v>
      </c>
      <c r="M54" s="42" t="s">
        <v>109</v>
      </c>
    </row>
    <row r="55" spans="1:13" s="7" customFormat="1" ht="12.75">
      <c r="A55" s="15" t="s">
        <v>40</v>
      </c>
      <c r="B55" s="17" t="s">
        <v>39</v>
      </c>
      <c r="C55" s="18"/>
      <c r="D55" s="18"/>
      <c r="E55" s="20">
        <v>2</v>
      </c>
      <c r="F55" s="18">
        <v>1.8</v>
      </c>
      <c r="G55" s="18">
        <v>1.4</v>
      </c>
      <c r="H55" s="40">
        <f>G55*1.054</f>
        <v>1.4756</v>
      </c>
      <c r="I55" s="41">
        <f>G55*1.036</f>
        <v>1.4504</v>
      </c>
      <c r="J55" s="40">
        <f>H55*1.055</f>
        <v>1.5567579999999999</v>
      </c>
      <c r="K55" s="40">
        <f>I55*1.034</f>
        <v>1.4997136</v>
      </c>
      <c r="L55" s="40">
        <f>J55*1.054</f>
        <v>1.6408229319999998</v>
      </c>
      <c r="M55" s="40">
        <f>K55*1.037</f>
        <v>1.5552030032</v>
      </c>
    </row>
    <row r="56" spans="1:13" s="7" customFormat="1" ht="22.5">
      <c r="A56" s="15" t="s">
        <v>91</v>
      </c>
      <c r="B56" s="17" t="s">
        <v>42</v>
      </c>
      <c r="C56" s="18"/>
      <c r="D56" s="18"/>
      <c r="E56" s="20">
        <v>18</v>
      </c>
      <c r="F56" s="18">
        <v>12</v>
      </c>
      <c r="G56" s="18">
        <v>6.5</v>
      </c>
      <c r="H56" s="40">
        <f>G56*1.054</f>
        <v>6.851</v>
      </c>
      <c r="I56" s="41">
        <f>G56*1.036</f>
        <v>6.734</v>
      </c>
      <c r="J56" s="40">
        <f>H56*1.055</f>
        <v>7.227804999999999</v>
      </c>
      <c r="K56" s="40">
        <f>I56*1.034</f>
        <v>6.962956</v>
      </c>
      <c r="L56" s="40">
        <f>J56*1.054</f>
        <v>7.61810647</v>
      </c>
      <c r="M56" s="40">
        <f>K56*1.037</f>
        <v>7.2205853719999995</v>
      </c>
    </row>
    <row r="57" spans="1:13" s="7" customFormat="1" ht="13.5" thickBot="1">
      <c r="A57" s="63" t="s">
        <v>43</v>
      </c>
      <c r="B57" s="32" t="s">
        <v>41</v>
      </c>
      <c r="C57" s="33"/>
      <c r="D57" s="33"/>
      <c r="E57" s="71">
        <v>51235.2</v>
      </c>
      <c r="F57" s="33">
        <v>51456.5</v>
      </c>
      <c r="G57" s="33">
        <v>51147.8</v>
      </c>
      <c r="H57" s="76">
        <f>G57*1.054</f>
        <v>53909.781200000005</v>
      </c>
      <c r="I57" s="77">
        <f>G57*1.036</f>
        <v>52989.120800000004</v>
      </c>
      <c r="J57" s="76">
        <f>H57*1.055</f>
        <v>56874.819166</v>
      </c>
      <c r="K57" s="76">
        <f>I57*1.034</f>
        <v>54790.7509072</v>
      </c>
      <c r="L57" s="76">
        <f>J57*1.054</f>
        <v>59946.059400964004</v>
      </c>
      <c r="M57" s="76">
        <f>K57*1.037</f>
        <v>56818.0086907664</v>
      </c>
    </row>
    <row r="58" spans="1:13" s="7" customFormat="1" ht="16.5" thickBot="1">
      <c r="A58" s="14" t="s">
        <v>90</v>
      </c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3"/>
    </row>
    <row r="59" spans="1:13" s="7" customFormat="1" ht="28.5" customHeight="1">
      <c r="A59" s="64" t="s">
        <v>44</v>
      </c>
      <c r="B59" s="34" t="s">
        <v>11</v>
      </c>
      <c r="C59" s="35"/>
      <c r="D59" s="35"/>
      <c r="E59" s="78">
        <v>138.7</v>
      </c>
      <c r="F59" s="73">
        <v>145.9</v>
      </c>
      <c r="G59" s="98">
        <f>F59*G60/100</f>
        <v>154.21630000000002</v>
      </c>
      <c r="H59" s="98">
        <f>G59*H60/100</f>
        <v>162.69819650000002</v>
      </c>
      <c r="I59" s="99">
        <f>G59*I60/100</f>
        <v>162.8524128</v>
      </c>
      <c r="J59" s="99">
        <f>H59*J60/100</f>
        <v>171.48389911100003</v>
      </c>
      <c r="K59" s="99">
        <f>I59*K60/100</f>
        <v>171.6464430912</v>
      </c>
      <c r="L59" s="99">
        <f>J59*L60/100</f>
        <v>180.229577965661</v>
      </c>
      <c r="M59" s="99">
        <f>K59*M60/100</f>
        <v>180.91535101812482</v>
      </c>
    </row>
    <row r="60" spans="1:13" s="7" customFormat="1" ht="33.75">
      <c r="A60" s="15" t="s">
        <v>92</v>
      </c>
      <c r="B60" s="17" t="s">
        <v>45</v>
      </c>
      <c r="C60" s="18"/>
      <c r="D60" s="18"/>
      <c r="E60" s="43">
        <v>115.5</v>
      </c>
      <c r="F60" s="31">
        <v>105.2</v>
      </c>
      <c r="G60" s="31">
        <v>105.7</v>
      </c>
      <c r="H60" s="31">
        <v>105.5</v>
      </c>
      <c r="I60" s="18">
        <v>105.6</v>
      </c>
      <c r="J60" s="18">
        <v>105.4</v>
      </c>
      <c r="K60" s="18">
        <v>105.4</v>
      </c>
      <c r="L60" s="18">
        <v>105.1</v>
      </c>
      <c r="M60" s="18">
        <v>105.4</v>
      </c>
    </row>
    <row r="61" spans="1:13" s="7" customFormat="1" ht="33" customHeight="1">
      <c r="A61" s="15" t="s">
        <v>110</v>
      </c>
      <c r="B61" s="17" t="s">
        <v>111</v>
      </c>
      <c r="C61" s="18"/>
      <c r="D61" s="18"/>
      <c r="E61" s="43">
        <v>39</v>
      </c>
      <c r="F61" s="31">
        <v>37</v>
      </c>
      <c r="G61" s="31">
        <v>39.1</v>
      </c>
      <c r="H61" s="44">
        <f>G61*H60/100</f>
        <v>41.2505</v>
      </c>
      <c r="I61" s="45">
        <f>G61*I60/100</f>
        <v>41.2896</v>
      </c>
      <c r="J61" s="45">
        <f>H61*J60/100</f>
        <v>43.478027000000004</v>
      </c>
      <c r="K61" s="45">
        <f>I61*K60/100</f>
        <v>43.519238400000006</v>
      </c>
      <c r="L61" s="45">
        <f>J61*L60/100</f>
        <v>45.695406377</v>
      </c>
      <c r="M61" s="45">
        <f>K61*M60/100</f>
        <v>45.86927727360001</v>
      </c>
    </row>
    <row r="62" spans="1:13" s="7" customFormat="1" ht="33" customHeight="1">
      <c r="A62" s="15" t="s">
        <v>18</v>
      </c>
      <c r="B62" s="17" t="s">
        <v>112</v>
      </c>
      <c r="C62" s="18"/>
      <c r="D62" s="18"/>
      <c r="E62" s="43">
        <v>106.6</v>
      </c>
      <c r="F62" s="31">
        <v>95.1</v>
      </c>
      <c r="G62" s="31">
        <v>105.7</v>
      </c>
      <c r="H62" s="31">
        <v>105.5</v>
      </c>
      <c r="I62" s="18">
        <v>105.6</v>
      </c>
      <c r="J62" s="18">
        <v>105.4</v>
      </c>
      <c r="K62" s="18">
        <v>105.4</v>
      </c>
      <c r="L62" s="18">
        <v>105.1</v>
      </c>
      <c r="M62" s="18">
        <v>105.4</v>
      </c>
    </row>
    <row r="63" spans="1:13" s="7" customFormat="1" ht="33" customHeight="1">
      <c r="A63" s="46" t="s">
        <v>113</v>
      </c>
      <c r="B63" s="17" t="s">
        <v>23</v>
      </c>
      <c r="C63" s="18"/>
      <c r="D63" s="18"/>
      <c r="E63" s="43">
        <v>81</v>
      </c>
      <c r="F63" s="43">
        <v>73.4</v>
      </c>
      <c r="G63" s="43">
        <v>72.5</v>
      </c>
      <c r="H63" s="43">
        <v>71.4</v>
      </c>
      <c r="I63" s="27">
        <v>71.5</v>
      </c>
      <c r="J63" s="27">
        <v>70.4</v>
      </c>
      <c r="K63" s="27">
        <v>70.5</v>
      </c>
      <c r="L63" s="27">
        <v>69.4</v>
      </c>
      <c r="M63" s="27">
        <v>69.5</v>
      </c>
    </row>
    <row r="64" spans="1:13" s="7" customFormat="1" ht="23.25" thickBot="1">
      <c r="A64" s="81" t="s">
        <v>114</v>
      </c>
      <c r="B64" s="32" t="s">
        <v>115</v>
      </c>
      <c r="C64" s="33"/>
      <c r="D64" s="33"/>
      <c r="E64" s="97">
        <v>0.6</v>
      </c>
      <c r="F64" s="74">
        <v>0.4</v>
      </c>
      <c r="G64" s="74">
        <v>0.5</v>
      </c>
      <c r="H64" s="74">
        <v>0.6</v>
      </c>
      <c r="I64" s="33">
        <v>0.6</v>
      </c>
      <c r="J64" s="33">
        <v>0.7</v>
      </c>
      <c r="K64" s="33">
        <v>0.7</v>
      </c>
      <c r="L64" s="33">
        <v>0.8</v>
      </c>
      <c r="M64" s="33">
        <v>0.8</v>
      </c>
    </row>
    <row r="65" spans="1:13" s="7" customFormat="1" ht="16.5" thickBot="1">
      <c r="A65" s="14" t="s">
        <v>46</v>
      </c>
      <c r="B65" s="101"/>
      <c r="C65" s="102"/>
      <c r="D65" s="102"/>
      <c r="E65" s="113"/>
      <c r="F65" s="102"/>
      <c r="G65" s="102"/>
      <c r="H65" s="102"/>
      <c r="I65" s="102"/>
      <c r="J65" s="102"/>
      <c r="K65" s="102"/>
      <c r="L65" s="102"/>
      <c r="M65" s="103"/>
    </row>
    <row r="66" spans="1:13" s="7" customFormat="1" ht="33.75">
      <c r="A66" s="64" t="s">
        <v>47</v>
      </c>
      <c r="B66" s="34" t="s">
        <v>14</v>
      </c>
      <c r="C66" s="35"/>
      <c r="D66" s="35"/>
      <c r="E66" s="78">
        <v>6993.2</v>
      </c>
      <c r="F66" s="73">
        <v>7602</v>
      </c>
      <c r="G66" s="79">
        <f>F66*1.052</f>
        <v>7997.304</v>
      </c>
      <c r="H66" s="79">
        <f>G66*1.038</f>
        <v>8301.201552</v>
      </c>
      <c r="I66" s="80">
        <f>G66*1.036</f>
        <v>8285.206944</v>
      </c>
      <c r="J66" s="80">
        <f>H66*1.039</f>
        <v>8624.948412528</v>
      </c>
      <c r="K66" s="80">
        <f>I66*1.039</f>
        <v>8608.330014816</v>
      </c>
      <c r="L66" s="80">
        <f>J66*1.039</f>
        <v>8961.32140061659</v>
      </c>
      <c r="M66" s="80">
        <f>K66*1.039</f>
        <v>8944.054885393823</v>
      </c>
    </row>
    <row r="67" spans="1:13" s="7" customFormat="1" ht="21.75" customHeight="1">
      <c r="A67" s="47" t="s">
        <v>18</v>
      </c>
      <c r="B67" s="17" t="s">
        <v>45</v>
      </c>
      <c r="C67" s="18"/>
      <c r="D67" s="18"/>
      <c r="E67" s="43">
        <v>106.4</v>
      </c>
      <c r="F67" s="31">
        <v>108.7</v>
      </c>
      <c r="G67" s="31">
        <v>105.2</v>
      </c>
      <c r="H67" s="31">
        <v>103.6</v>
      </c>
      <c r="I67" s="18">
        <v>103.8</v>
      </c>
      <c r="J67" s="18">
        <v>103.9</v>
      </c>
      <c r="K67" s="18">
        <v>103.9</v>
      </c>
      <c r="L67" s="18">
        <v>103.9</v>
      </c>
      <c r="M67" s="18">
        <v>103.9</v>
      </c>
    </row>
    <row r="68" spans="1:13" s="7" customFormat="1" ht="33.75">
      <c r="A68" s="15" t="s">
        <v>48</v>
      </c>
      <c r="B68" s="17" t="s">
        <v>14</v>
      </c>
      <c r="C68" s="27"/>
      <c r="D68" s="27"/>
      <c r="E68" s="19">
        <v>885.3</v>
      </c>
      <c r="F68" s="20">
        <v>1040.1</v>
      </c>
      <c r="G68" s="37">
        <f>F68*1.046</f>
        <v>1087.9446</v>
      </c>
      <c r="H68" s="38">
        <f>G68*1.047</f>
        <v>1139.0779962</v>
      </c>
      <c r="I68" s="37">
        <f>G68*1.042</f>
        <v>1133.6382732000002</v>
      </c>
      <c r="J68" s="38">
        <f>H68*1.044</f>
        <v>1189.1974280328</v>
      </c>
      <c r="K68" s="38">
        <f>I68*1.044</f>
        <v>1183.5183572208002</v>
      </c>
      <c r="L68" s="38">
        <f>J68*1.043</f>
        <v>1240.3329174382102</v>
      </c>
      <c r="M68" s="38">
        <f>K68*1.044</f>
        <v>1235.5931649385154</v>
      </c>
    </row>
    <row r="69" spans="1:13" s="7" customFormat="1" ht="23.25" customHeight="1" thickBot="1">
      <c r="A69" s="63" t="s">
        <v>18</v>
      </c>
      <c r="B69" s="32" t="s">
        <v>45</v>
      </c>
      <c r="C69" s="33"/>
      <c r="D69" s="33"/>
      <c r="E69" s="75">
        <v>79.7</v>
      </c>
      <c r="F69" s="71">
        <v>117.5</v>
      </c>
      <c r="G69" s="71">
        <v>104.6</v>
      </c>
      <c r="H69" s="71">
        <v>104.7</v>
      </c>
      <c r="I69" s="72">
        <v>104.2</v>
      </c>
      <c r="J69" s="72">
        <v>104.4</v>
      </c>
      <c r="K69" s="72">
        <v>104.4</v>
      </c>
      <c r="L69" s="72">
        <v>104.3</v>
      </c>
      <c r="M69" s="72">
        <v>104.4</v>
      </c>
    </row>
    <row r="70" spans="1:13" s="7" customFormat="1" ht="32.25" thickBot="1">
      <c r="A70" s="14" t="s">
        <v>49</v>
      </c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3"/>
    </row>
    <row r="71" spans="1:13" s="7" customFormat="1" ht="12.75">
      <c r="A71" s="64"/>
      <c r="B71" s="34"/>
      <c r="C71" s="35"/>
      <c r="D71" s="35"/>
      <c r="E71" s="73"/>
      <c r="F71" s="73"/>
      <c r="G71" s="73"/>
      <c r="H71" s="73"/>
      <c r="I71" s="35"/>
      <c r="J71" s="35"/>
      <c r="K71" s="35"/>
      <c r="L71" s="35"/>
      <c r="M71" s="35"/>
    </row>
    <row r="72" spans="1:13" s="6" customFormat="1" ht="22.5" customHeight="1">
      <c r="A72" s="15" t="s">
        <v>50</v>
      </c>
      <c r="B72" s="17" t="s">
        <v>22</v>
      </c>
      <c r="C72" s="18"/>
      <c r="D72" s="18"/>
      <c r="E72" s="48">
        <v>887</v>
      </c>
      <c r="F72" s="20">
        <v>749</v>
      </c>
      <c r="G72" s="20">
        <v>699</v>
      </c>
      <c r="H72" s="20">
        <v>715</v>
      </c>
      <c r="I72" s="21">
        <v>720</v>
      </c>
      <c r="J72" s="21">
        <v>720</v>
      </c>
      <c r="K72" s="21">
        <v>725</v>
      </c>
      <c r="L72" s="21">
        <v>725</v>
      </c>
      <c r="M72" s="21">
        <v>730</v>
      </c>
    </row>
    <row r="73" spans="1:13" s="6" customFormat="1" ht="20.25" customHeight="1">
      <c r="A73" s="15" t="s">
        <v>51</v>
      </c>
      <c r="B73" s="17" t="s">
        <v>14</v>
      </c>
      <c r="C73" s="18"/>
      <c r="D73" s="18"/>
      <c r="E73" s="49">
        <v>8746.4</v>
      </c>
      <c r="F73" s="37">
        <v>7645</v>
      </c>
      <c r="G73" s="37">
        <v>7278</v>
      </c>
      <c r="H73" s="37">
        <f>H72*9.9*1.038</f>
        <v>7347.483</v>
      </c>
      <c r="I73" s="38">
        <f>I72*9.9*1.036</f>
        <v>7384.608</v>
      </c>
      <c r="J73" s="38">
        <f>J72*9.9*1.039</f>
        <v>7405.991999999999</v>
      </c>
      <c r="K73" s="38">
        <f>K72*9.9*1.039</f>
        <v>7457.4225</v>
      </c>
      <c r="L73" s="38">
        <f>L72*9.9*1.039</f>
        <v>7457.4225</v>
      </c>
      <c r="M73" s="38">
        <f>M72*9.9*1.039</f>
        <v>7508.852999999999</v>
      </c>
    </row>
    <row r="74" spans="1:13" s="6" customFormat="1" ht="23.25" customHeight="1">
      <c r="A74" s="15" t="s">
        <v>53</v>
      </c>
      <c r="B74" s="17" t="s">
        <v>22</v>
      </c>
      <c r="C74" s="18"/>
      <c r="D74" s="18"/>
      <c r="E74" s="48">
        <v>13</v>
      </c>
      <c r="F74" s="20">
        <v>13</v>
      </c>
      <c r="G74" s="20">
        <v>13</v>
      </c>
      <c r="H74" s="20">
        <v>13</v>
      </c>
      <c r="I74" s="20">
        <v>13</v>
      </c>
      <c r="J74" s="20">
        <v>13</v>
      </c>
      <c r="K74" s="20">
        <v>13</v>
      </c>
      <c r="L74" s="20">
        <v>13</v>
      </c>
      <c r="M74" s="20">
        <v>13</v>
      </c>
    </row>
    <row r="75" spans="1:13" s="6" customFormat="1" ht="33.75">
      <c r="A75" s="15" t="s">
        <v>54</v>
      </c>
      <c r="B75" s="17" t="s">
        <v>14</v>
      </c>
      <c r="C75" s="18"/>
      <c r="D75" s="18"/>
      <c r="E75" s="49">
        <v>3160</v>
      </c>
      <c r="F75" s="37">
        <v>3258</v>
      </c>
      <c r="G75" s="37">
        <f>F75*1.052</f>
        <v>3427.416</v>
      </c>
      <c r="H75" s="37">
        <f>G75*1.038</f>
        <v>3557.6578080000004</v>
      </c>
      <c r="I75" s="38">
        <f>G75*1.036</f>
        <v>3550.8029760000004</v>
      </c>
      <c r="J75" s="38">
        <f>H75*1.039</f>
        <v>3696.406462512</v>
      </c>
      <c r="K75" s="38">
        <f>I75*1.039</f>
        <v>3689.284292064</v>
      </c>
      <c r="L75" s="38">
        <f>J75*1.039</f>
        <v>3840.5663145499675</v>
      </c>
      <c r="M75" s="38">
        <f>K75*1.039</f>
        <v>3833.1663794544957</v>
      </c>
    </row>
    <row r="76" spans="1:13" s="6" customFormat="1" ht="36" customHeight="1">
      <c r="A76" s="15" t="s">
        <v>55</v>
      </c>
      <c r="B76" s="17" t="s">
        <v>52</v>
      </c>
      <c r="C76" s="18"/>
      <c r="D76" s="18"/>
      <c r="E76" s="48">
        <v>1585</v>
      </c>
      <c r="F76" s="20">
        <v>1339</v>
      </c>
      <c r="G76" s="20">
        <v>1292</v>
      </c>
      <c r="H76" s="20">
        <v>1300</v>
      </c>
      <c r="I76" s="21">
        <v>1315</v>
      </c>
      <c r="J76" s="21">
        <v>1315</v>
      </c>
      <c r="K76" s="21">
        <v>1330</v>
      </c>
      <c r="L76" s="21">
        <v>1330</v>
      </c>
      <c r="M76" s="21">
        <v>1345</v>
      </c>
    </row>
    <row r="77" spans="1:13" s="11" customFormat="1" ht="12" customHeight="1" thickBot="1">
      <c r="A77" s="63"/>
      <c r="B77" s="32"/>
      <c r="C77" s="33"/>
      <c r="D77" s="33"/>
      <c r="E77" s="74"/>
      <c r="F77" s="74"/>
      <c r="G77" s="74"/>
      <c r="H77" s="74"/>
      <c r="I77" s="33"/>
      <c r="J77" s="33"/>
      <c r="K77" s="33"/>
      <c r="L77" s="33"/>
      <c r="M77" s="33"/>
    </row>
    <row r="78" spans="1:13" s="7" customFormat="1" ht="16.5" thickBot="1">
      <c r="A78" s="14" t="s">
        <v>56</v>
      </c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3"/>
    </row>
    <row r="79" spans="1:16" s="9" customFormat="1" ht="33.75">
      <c r="A79" s="64" t="s">
        <v>57</v>
      </c>
      <c r="B79" s="34" t="s">
        <v>14</v>
      </c>
      <c r="C79" s="35"/>
      <c r="D79" s="35"/>
      <c r="E79" s="82">
        <v>2115.1</v>
      </c>
      <c r="F79" s="83">
        <v>3110.6</v>
      </c>
      <c r="G79" s="84">
        <f>F79*1.051</f>
        <v>3269.2405999999996</v>
      </c>
      <c r="H79" s="85">
        <f>G79*1.042</f>
        <v>3406.5487052</v>
      </c>
      <c r="I79" s="85">
        <f>G79*1.04</f>
        <v>3400.0102239999997</v>
      </c>
      <c r="J79" s="85">
        <f>H79*1.042</f>
        <v>3549.6237508184</v>
      </c>
      <c r="K79" s="85">
        <f>I79*1.041</f>
        <v>3539.4106431839996</v>
      </c>
      <c r="L79" s="85">
        <f>J79*1.041</f>
        <v>3695.158324601954</v>
      </c>
      <c r="M79" s="85">
        <f>K79*1.041</f>
        <v>3684.526479554543</v>
      </c>
      <c r="P79" s="7"/>
    </row>
    <row r="80" spans="1:16" s="6" customFormat="1" ht="34.5" thickBot="1">
      <c r="A80" s="63" t="s">
        <v>86</v>
      </c>
      <c r="B80" s="32" t="s">
        <v>45</v>
      </c>
      <c r="C80" s="33"/>
      <c r="D80" s="33"/>
      <c r="E80" s="86">
        <v>92.6</v>
      </c>
      <c r="F80" s="87">
        <v>147</v>
      </c>
      <c r="G80" s="87">
        <v>105.1</v>
      </c>
      <c r="H80" s="87">
        <v>104.2</v>
      </c>
      <c r="I80" s="87">
        <v>104</v>
      </c>
      <c r="J80" s="72">
        <v>104.2</v>
      </c>
      <c r="K80" s="72">
        <v>104.1</v>
      </c>
      <c r="L80" s="72">
        <v>104.1</v>
      </c>
      <c r="M80" s="72">
        <v>104.1</v>
      </c>
      <c r="P80" s="9"/>
    </row>
    <row r="81" spans="1:13" s="7" customFormat="1" ht="16.5" thickBot="1">
      <c r="A81" s="14" t="s">
        <v>58</v>
      </c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3"/>
    </row>
    <row r="82" spans="1:13" s="9" customFormat="1" ht="12.75">
      <c r="A82" s="88" t="s">
        <v>116</v>
      </c>
      <c r="B82" s="34"/>
      <c r="C82" s="117"/>
      <c r="D82" s="117"/>
      <c r="E82" s="82">
        <v>1261.5</v>
      </c>
      <c r="F82" s="82">
        <v>1446.5</v>
      </c>
      <c r="G82" s="82">
        <v>1194.6</v>
      </c>
      <c r="H82" s="82">
        <v>1248.2</v>
      </c>
      <c r="I82" s="82">
        <v>1248.2</v>
      </c>
      <c r="J82" s="89">
        <v>1448.7</v>
      </c>
      <c r="K82" s="89">
        <v>1448.7</v>
      </c>
      <c r="L82" s="89">
        <v>1260.3</v>
      </c>
      <c r="M82" s="89">
        <v>1260.3</v>
      </c>
    </row>
    <row r="83" spans="1:13" s="6" customFormat="1" ht="12.75">
      <c r="A83" s="51" t="s">
        <v>117</v>
      </c>
      <c r="B83" s="17" t="s">
        <v>59</v>
      </c>
      <c r="C83" s="18"/>
      <c r="D83" s="18"/>
      <c r="E83" s="20">
        <v>505.7</v>
      </c>
      <c r="F83" s="20">
        <v>507.5</v>
      </c>
      <c r="G83" s="20">
        <v>508.1</v>
      </c>
      <c r="H83" s="20">
        <v>543.5</v>
      </c>
      <c r="I83" s="20">
        <v>543.5</v>
      </c>
      <c r="J83" s="21">
        <v>549.8</v>
      </c>
      <c r="K83" s="21">
        <v>549.8</v>
      </c>
      <c r="L83" s="21">
        <v>579.5</v>
      </c>
      <c r="M83" s="21">
        <v>579.5</v>
      </c>
    </row>
    <row r="84" spans="1:13" s="6" customFormat="1" ht="12.75">
      <c r="A84" s="52" t="s">
        <v>83</v>
      </c>
      <c r="B84" s="17" t="s">
        <v>59</v>
      </c>
      <c r="C84" s="18"/>
      <c r="D84" s="18"/>
      <c r="E84" s="20">
        <v>419.1</v>
      </c>
      <c r="F84" s="20">
        <v>421.1</v>
      </c>
      <c r="G84" s="20">
        <v>417.6</v>
      </c>
      <c r="H84" s="20">
        <v>439.8</v>
      </c>
      <c r="I84" s="20">
        <v>439.8</v>
      </c>
      <c r="J84" s="21">
        <v>468.8</v>
      </c>
      <c r="K84" s="21">
        <v>468.8</v>
      </c>
      <c r="L84" s="21">
        <v>500.7</v>
      </c>
      <c r="M84" s="21">
        <v>500.7</v>
      </c>
    </row>
    <row r="85" spans="1:13" s="6" customFormat="1" ht="12.75">
      <c r="A85" s="52" t="s">
        <v>108</v>
      </c>
      <c r="B85" s="17" t="s">
        <v>59</v>
      </c>
      <c r="C85" s="18"/>
      <c r="D85" s="18"/>
      <c r="E85" s="20">
        <v>419.1</v>
      </c>
      <c r="F85" s="20">
        <v>421.1</v>
      </c>
      <c r="G85" s="20">
        <v>417.6</v>
      </c>
      <c r="H85" s="20">
        <v>439.8</v>
      </c>
      <c r="I85" s="20">
        <v>439.8</v>
      </c>
      <c r="J85" s="21">
        <v>468.8</v>
      </c>
      <c r="K85" s="21">
        <v>468.8</v>
      </c>
      <c r="L85" s="21">
        <v>500.7</v>
      </c>
      <c r="M85" s="21">
        <v>500.7</v>
      </c>
    </row>
    <row r="86" spans="1:13" s="6" customFormat="1" ht="12.75">
      <c r="A86" s="52" t="s">
        <v>161</v>
      </c>
      <c r="B86" s="17" t="s">
        <v>59</v>
      </c>
      <c r="C86" s="18"/>
      <c r="D86" s="18"/>
      <c r="E86" s="20">
        <v>17.6</v>
      </c>
      <c r="F86" s="20">
        <v>18.5</v>
      </c>
      <c r="G86" s="20">
        <v>18.8</v>
      </c>
      <c r="H86" s="20">
        <v>11.6</v>
      </c>
      <c r="I86" s="20">
        <v>11.6</v>
      </c>
      <c r="J86" s="21">
        <v>12.3</v>
      </c>
      <c r="K86" s="21">
        <v>12.3</v>
      </c>
      <c r="L86" s="21">
        <v>13.7</v>
      </c>
      <c r="M86" s="21">
        <v>13.7</v>
      </c>
    </row>
    <row r="87" spans="1:13" s="6" customFormat="1" ht="12.75">
      <c r="A87" s="53" t="s">
        <v>84</v>
      </c>
      <c r="B87" s="17" t="s">
        <v>59</v>
      </c>
      <c r="C87" s="18"/>
      <c r="D87" s="18"/>
      <c r="E87" s="20">
        <v>61.8</v>
      </c>
      <c r="F87" s="20">
        <v>59.6</v>
      </c>
      <c r="G87" s="20">
        <v>62</v>
      </c>
      <c r="H87" s="20">
        <v>75</v>
      </c>
      <c r="I87" s="20">
        <v>75</v>
      </c>
      <c r="J87" s="21">
        <v>50.9</v>
      </c>
      <c r="K87" s="21">
        <v>50.9</v>
      </c>
      <c r="L87" s="21">
        <v>46.6</v>
      </c>
      <c r="M87" s="21">
        <v>46.6</v>
      </c>
    </row>
    <row r="88" spans="1:13" s="6" customFormat="1" ht="12.75">
      <c r="A88" s="53" t="s">
        <v>118</v>
      </c>
      <c r="B88" s="17" t="s">
        <v>59</v>
      </c>
      <c r="C88" s="18"/>
      <c r="D88" s="18"/>
      <c r="E88" s="20">
        <v>45.7</v>
      </c>
      <c r="F88" s="20">
        <v>41.5</v>
      </c>
      <c r="G88" s="20">
        <v>38.8</v>
      </c>
      <c r="H88" s="20">
        <v>36.9</v>
      </c>
      <c r="I88" s="20">
        <v>36.9</v>
      </c>
      <c r="J88" s="21">
        <v>9</v>
      </c>
      <c r="K88" s="21">
        <v>9</v>
      </c>
      <c r="L88" s="21">
        <v>0.6</v>
      </c>
      <c r="M88" s="21">
        <v>0.6</v>
      </c>
    </row>
    <row r="89" spans="1:13" s="6" customFormat="1" ht="12.75">
      <c r="A89" s="53" t="s">
        <v>60</v>
      </c>
      <c r="B89" s="17" t="s">
        <v>107</v>
      </c>
      <c r="C89" s="18"/>
      <c r="D89" s="18"/>
      <c r="E89" s="20">
        <v>1.1</v>
      </c>
      <c r="F89" s="20">
        <v>1.6</v>
      </c>
      <c r="G89" s="20">
        <v>3.9</v>
      </c>
      <c r="H89" s="20">
        <v>5</v>
      </c>
      <c r="I89" s="20">
        <v>5</v>
      </c>
      <c r="J89" s="21">
        <v>5.3</v>
      </c>
      <c r="K89" s="21">
        <v>5.3</v>
      </c>
      <c r="L89" s="21">
        <v>5.5</v>
      </c>
      <c r="M89" s="21">
        <v>5.5</v>
      </c>
    </row>
    <row r="90" spans="1:13" s="6" customFormat="1" ht="12.75">
      <c r="A90" s="53" t="s">
        <v>159</v>
      </c>
      <c r="B90" s="17" t="s">
        <v>107</v>
      </c>
      <c r="C90" s="18"/>
      <c r="D90" s="18"/>
      <c r="E90" s="20">
        <v>11.6</v>
      </c>
      <c r="F90" s="20">
        <v>13.2</v>
      </c>
      <c r="G90" s="20">
        <v>16</v>
      </c>
      <c r="H90" s="20">
        <v>29.7</v>
      </c>
      <c r="I90" s="20">
        <v>29.7</v>
      </c>
      <c r="J90" s="21">
        <v>33</v>
      </c>
      <c r="K90" s="21">
        <v>33</v>
      </c>
      <c r="L90" s="21">
        <v>36.7</v>
      </c>
      <c r="M90" s="21">
        <v>36.7</v>
      </c>
    </row>
    <row r="91" spans="1:13" s="6" customFormat="1" ht="12.75">
      <c r="A91" s="53" t="s">
        <v>160</v>
      </c>
      <c r="B91" s="17" t="s">
        <v>59</v>
      </c>
      <c r="C91" s="18"/>
      <c r="D91" s="18"/>
      <c r="E91" s="20">
        <v>3.4</v>
      </c>
      <c r="F91" s="20">
        <v>3.2</v>
      </c>
      <c r="G91" s="20">
        <v>3.3</v>
      </c>
      <c r="H91" s="20">
        <v>3.4</v>
      </c>
      <c r="I91" s="20">
        <v>3.4</v>
      </c>
      <c r="J91" s="21">
        <v>3.6</v>
      </c>
      <c r="K91" s="21">
        <v>3.6</v>
      </c>
      <c r="L91" s="21">
        <v>3.8</v>
      </c>
      <c r="M91" s="21">
        <v>3.8</v>
      </c>
    </row>
    <row r="92" spans="1:13" s="6" customFormat="1" ht="12.75">
      <c r="A92" s="53" t="s">
        <v>162</v>
      </c>
      <c r="B92" s="17" t="s">
        <v>59</v>
      </c>
      <c r="C92" s="18"/>
      <c r="D92" s="18"/>
      <c r="E92" s="20"/>
      <c r="F92" s="20"/>
      <c r="G92" s="20"/>
      <c r="H92" s="20">
        <v>6.2</v>
      </c>
      <c r="I92" s="20">
        <v>6.2</v>
      </c>
      <c r="J92" s="21">
        <v>6.3</v>
      </c>
      <c r="K92" s="21">
        <v>6.3</v>
      </c>
      <c r="L92" s="21">
        <v>6.5</v>
      </c>
      <c r="M92" s="21">
        <v>6.5</v>
      </c>
    </row>
    <row r="93" spans="1:13" s="6" customFormat="1" ht="12.75">
      <c r="A93" s="53" t="s">
        <v>163</v>
      </c>
      <c r="B93" s="17" t="s">
        <v>59</v>
      </c>
      <c r="C93" s="18"/>
      <c r="D93" s="18"/>
      <c r="E93" s="20"/>
      <c r="F93" s="20"/>
      <c r="G93" s="20">
        <v>1.7</v>
      </c>
      <c r="H93" s="20">
        <v>2.4</v>
      </c>
      <c r="I93" s="20">
        <v>2.4</v>
      </c>
      <c r="J93" s="21">
        <v>2.5</v>
      </c>
      <c r="K93" s="21">
        <v>2.5</v>
      </c>
      <c r="L93" s="21">
        <v>2.7</v>
      </c>
      <c r="M93" s="21">
        <v>2.7</v>
      </c>
    </row>
    <row r="94" spans="1:13" s="6" customFormat="1" ht="12.75">
      <c r="A94" s="53" t="s">
        <v>164</v>
      </c>
      <c r="B94" s="17" t="s">
        <v>59</v>
      </c>
      <c r="C94" s="18"/>
      <c r="D94" s="18"/>
      <c r="E94" s="20">
        <v>7.2</v>
      </c>
      <c r="F94" s="20">
        <v>8.3</v>
      </c>
      <c r="G94" s="20">
        <v>8</v>
      </c>
      <c r="H94" s="20">
        <v>8.5</v>
      </c>
      <c r="I94" s="20">
        <v>8.5</v>
      </c>
      <c r="J94" s="21">
        <v>9</v>
      </c>
      <c r="K94" s="21">
        <v>9</v>
      </c>
      <c r="L94" s="21">
        <v>9.4</v>
      </c>
      <c r="M94" s="21">
        <v>9.4</v>
      </c>
    </row>
    <row r="95" spans="1:13" s="6" customFormat="1" ht="12.75">
      <c r="A95" s="54" t="s">
        <v>85</v>
      </c>
      <c r="B95" s="17" t="s">
        <v>59</v>
      </c>
      <c r="C95" s="18"/>
      <c r="D95" s="18"/>
      <c r="E95" s="20"/>
      <c r="F95" s="20"/>
      <c r="G95" s="20"/>
      <c r="H95" s="20"/>
      <c r="I95" s="20"/>
      <c r="J95" s="21"/>
      <c r="K95" s="21"/>
      <c r="L95" s="21"/>
      <c r="M95" s="21"/>
    </row>
    <row r="96" spans="1:13" s="6" customFormat="1" ht="12.75">
      <c r="A96" s="46" t="s">
        <v>61</v>
      </c>
      <c r="B96" s="17"/>
      <c r="C96" s="18"/>
      <c r="D96" s="18"/>
      <c r="E96" s="20">
        <v>53.8</v>
      </c>
      <c r="F96" s="20">
        <v>47.6</v>
      </c>
      <c r="G96" s="20">
        <v>44.6</v>
      </c>
      <c r="H96" s="20">
        <v>54.4</v>
      </c>
      <c r="I96" s="20">
        <v>54.4</v>
      </c>
      <c r="J96" s="21">
        <v>55.7</v>
      </c>
      <c r="K96" s="21">
        <v>55.7</v>
      </c>
      <c r="L96" s="21">
        <v>57.2</v>
      </c>
      <c r="M96" s="21">
        <v>57.2</v>
      </c>
    </row>
    <row r="97" spans="1:13" s="6" customFormat="1" ht="12.75">
      <c r="A97" s="52" t="s">
        <v>119</v>
      </c>
      <c r="B97" s="17" t="s">
        <v>59</v>
      </c>
      <c r="C97" s="18"/>
      <c r="D97" s="18"/>
      <c r="E97" s="20">
        <v>702</v>
      </c>
      <c r="F97" s="20">
        <v>891.4</v>
      </c>
      <c r="G97" s="20">
        <v>641.9</v>
      </c>
      <c r="H97" s="20">
        <v>650.3</v>
      </c>
      <c r="I97" s="20">
        <v>650.3</v>
      </c>
      <c r="J97" s="21">
        <v>843.2</v>
      </c>
      <c r="K97" s="21">
        <v>843.2</v>
      </c>
      <c r="L97" s="21">
        <v>623.6</v>
      </c>
      <c r="M97" s="21">
        <v>623.6</v>
      </c>
    </row>
    <row r="98" spans="1:13" s="6" customFormat="1" ht="12.75">
      <c r="A98" s="50" t="s">
        <v>120</v>
      </c>
      <c r="B98" s="17" t="s">
        <v>59</v>
      </c>
      <c r="C98" s="27"/>
      <c r="D98" s="27"/>
      <c r="E98" s="19">
        <f>1221.7</f>
        <v>1221.7</v>
      </c>
      <c r="F98" s="27">
        <v>1538.5</v>
      </c>
      <c r="G98" s="19">
        <v>1239.4</v>
      </c>
      <c r="H98" s="19">
        <v>1278</v>
      </c>
      <c r="I98" s="19">
        <v>1278</v>
      </c>
      <c r="J98" s="19">
        <v>1460</v>
      </c>
      <c r="K98" s="19">
        <v>1460</v>
      </c>
      <c r="L98" s="19">
        <v>1246</v>
      </c>
      <c r="M98" s="19">
        <v>1246</v>
      </c>
    </row>
    <row r="99" spans="1:13" s="6" customFormat="1" ht="12.75">
      <c r="A99" s="52" t="s">
        <v>121</v>
      </c>
      <c r="B99" s="17" t="s">
        <v>59</v>
      </c>
      <c r="C99" s="18"/>
      <c r="D99" s="18"/>
      <c r="E99" s="20"/>
      <c r="F99" s="18"/>
      <c r="G99" s="20"/>
      <c r="H99" s="20"/>
      <c r="I99" s="20"/>
      <c r="J99" s="21"/>
      <c r="K99" s="21"/>
      <c r="L99" s="21"/>
      <c r="M99" s="21"/>
    </row>
    <row r="100" spans="1:13" s="6" customFormat="1" ht="12.75">
      <c r="A100" s="52" t="s">
        <v>122</v>
      </c>
      <c r="B100" s="17" t="s">
        <v>59</v>
      </c>
      <c r="C100" s="18"/>
      <c r="D100" s="18"/>
      <c r="E100" s="41">
        <v>69.58207</v>
      </c>
      <c r="F100" s="121">
        <v>74.2</v>
      </c>
      <c r="G100" s="41">
        <v>83.415</v>
      </c>
      <c r="H100" s="41">
        <v>89.059</v>
      </c>
      <c r="I100" s="41">
        <v>89.059</v>
      </c>
      <c r="J100" s="40">
        <v>87.39</v>
      </c>
      <c r="K100" s="40">
        <v>87.39</v>
      </c>
      <c r="L100" s="40">
        <v>87.31</v>
      </c>
      <c r="M100" s="40">
        <v>87.31</v>
      </c>
    </row>
    <row r="101" spans="1:13" s="6" customFormat="1" ht="22.5" customHeight="1">
      <c r="A101" s="52" t="s">
        <v>123</v>
      </c>
      <c r="B101" s="17" t="s">
        <v>59</v>
      </c>
      <c r="C101" s="18"/>
      <c r="D101" s="18"/>
      <c r="E101" s="41">
        <v>11.773091</v>
      </c>
      <c r="F101" s="121">
        <v>11.3</v>
      </c>
      <c r="G101" s="41">
        <v>12.29165</v>
      </c>
      <c r="H101" s="41">
        <v>11.572</v>
      </c>
      <c r="I101" s="41">
        <v>11.572</v>
      </c>
      <c r="J101" s="40">
        <v>10.571</v>
      </c>
      <c r="K101" s="40">
        <v>10.571</v>
      </c>
      <c r="L101" s="40">
        <v>9.951</v>
      </c>
      <c r="M101" s="40">
        <v>9.951</v>
      </c>
    </row>
    <row r="102" spans="1:13" s="6" customFormat="1" ht="12.75">
      <c r="A102" s="52" t="s">
        <v>124</v>
      </c>
      <c r="B102" s="17" t="s">
        <v>59</v>
      </c>
      <c r="C102" s="18"/>
      <c r="D102" s="18"/>
      <c r="E102" s="41">
        <v>157.558279</v>
      </c>
      <c r="F102" s="121">
        <v>80.1</v>
      </c>
      <c r="G102" s="41">
        <v>52.10378</v>
      </c>
      <c r="H102" s="41">
        <v>40.677</v>
      </c>
      <c r="I102" s="41">
        <v>40.677</v>
      </c>
      <c r="J102" s="40">
        <v>112.328</v>
      </c>
      <c r="K102" s="40">
        <v>112.328</v>
      </c>
      <c r="L102" s="40">
        <v>93.581</v>
      </c>
      <c r="M102" s="40">
        <v>93.581</v>
      </c>
    </row>
    <row r="103" spans="1:13" s="6" customFormat="1" ht="12.75">
      <c r="A103" s="52" t="s">
        <v>125</v>
      </c>
      <c r="B103" s="18"/>
      <c r="C103" s="18"/>
      <c r="D103" s="18"/>
      <c r="E103" s="41">
        <v>1.202</v>
      </c>
      <c r="F103" s="121">
        <v>7.4</v>
      </c>
      <c r="G103" s="41">
        <v>9.25966</v>
      </c>
      <c r="H103" s="41">
        <v>23.599</v>
      </c>
      <c r="I103" s="41">
        <v>23.599</v>
      </c>
      <c r="J103" s="40">
        <v>150.971</v>
      </c>
      <c r="K103" s="40">
        <v>150.971</v>
      </c>
      <c r="L103" s="40">
        <v>5.211</v>
      </c>
      <c r="M103" s="40">
        <v>5.211</v>
      </c>
    </row>
    <row r="104" spans="1:13" s="6" customFormat="1" ht="12.75" customHeight="1">
      <c r="A104" s="52" t="s">
        <v>126</v>
      </c>
      <c r="B104" s="17" t="s">
        <v>59</v>
      </c>
      <c r="C104" s="18"/>
      <c r="D104" s="18"/>
      <c r="E104" s="37"/>
      <c r="F104" s="45"/>
      <c r="G104" s="119">
        <v>0.099</v>
      </c>
      <c r="H104" s="37">
        <v>0.05</v>
      </c>
      <c r="I104" s="37">
        <v>0.05</v>
      </c>
      <c r="J104" s="37">
        <v>0.05</v>
      </c>
      <c r="K104" s="37">
        <v>0.05</v>
      </c>
      <c r="L104" s="37">
        <v>0.05</v>
      </c>
      <c r="M104" s="37">
        <v>0.05</v>
      </c>
    </row>
    <row r="105" spans="1:13" s="6" customFormat="1" ht="14.25" customHeight="1">
      <c r="A105" s="52" t="s">
        <v>127</v>
      </c>
      <c r="B105" s="17" t="s">
        <v>59</v>
      </c>
      <c r="C105" s="18"/>
      <c r="D105" s="18"/>
      <c r="E105" s="41">
        <v>798.573254</v>
      </c>
      <c r="F105" s="121">
        <v>1046.2</v>
      </c>
      <c r="G105" s="41">
        <v>861.10594</v>
      </c>
      <c r="H105" s="41">
        <v>861.84986</v>
      </c>
      <c r="I105" s="41">
        <v>861.84986</v>
      </c>
      <c r="J105" s="40">
        <v>842.31652</v>
      </c>
      <c r="K105" s="40">
        <v>842.31652</v>
      </c>
      <c r="L105" s="40">
        <v>844.18862</v>
      </c>
      <c r="M105" s="40">
        <v>844.18862</v>
      </c>
    </row>
    <row r="106" spans="1:13" s="6" customFormat="1" ht="12.75">
      <c r="A106" s="52" t="s">
        <v>128</v>
      </c>
      <c r="B106" s="17"/>
      <c r="C106" s="18"/>
      <c r="D106" s="18"/>
      <c r="E106" s="41">
        <v>41.917511</v>
      </c>
      <c r="F106" s="121">
        <v>45.6</v>
      </c>
      <c r="G106" s="41">
        <v>54.061561</v>
      </c>
      <c r="H106" s="41">
        <v>52.7815</v>
      </c>
      <c r="I106" s="41">
        <v>52.7815</v>
      </c>
      <c r="J106" s="40">
        <v>51.33615</v>
      </c>
      <c r="K106" s="40">
        <v>51.33615</v>
      </c>
      <c r="L106" s="40">
        <v>51.24012</v>
      </c>
      <c r="M106" s="40">
        <v>51.24012</v>
      </c>
    </row>
    <row r="107" spans="1:13" s="6" customFormat="1" ht="12.75">
      <c r="A107" s="52" t="s">
        <v>129</v>
      </c>
      <c r="B107" s="17" t="s">
        <v>59</v>
      </c>
      <c r="C107" s="18"/>
      <c r="D107" s="18"/>
      <c r="E107" s="41">
        <v>78.403149</v>
      </c>
      <c r="F107" s="121">
        <v>93</v>
      </c>
      <c r="G107" s="41">
        <v>81.36136</v>
      </c>
      <c r="H107" s="41">
        <v>86.18732</v>
      </c>
      <c r="I107" s="41">
        <v>86.18732</v>
      </c>
      <c r="J107" s="40">
        <v>88.2358</v>
      </c>
      <c r="K107" s="40">
        <v>88.2358</v>
      </c>
      <c r="L107" s="40">
        <v>99.26548</v>
      </c>
      <c r="M107" s="40">
        <v>99.26548</v>
      </c>
    </row>
    <row r="108" spans="1:13" s="6" customFormat="1" ht="12.75">
      <c r="A108" s="52" t="s">
        <v>130</v>
      </c>
      <c r="B108" s="17" t="s">
        <v>59</v>
      </c>
      <c r="C108" s="18"/>
      <c r="D108" s="18"/>
      <c r="E108" s="41">
        <v>39.283105</v>
      </c>
      <c r="F108" s="121">
        <v>159.7</v>
      </c>
      <c r="G108" s="41">
        <v>55.901446</v>
      </c>
      <c r="H108" s="41">
        <v>90.68652</v>
      </c>
      <c r="I108" s="41">
        <v>90.68652</v>
      </c>
      <c r="J108" s="40">
        <v>97.133825</v>
      </c>
      <c r="K108" s="40">
        <v>97.133825</v>
      </c>
      <c r="L108" s="40">
        <v>37.546065</v>
      </c>
      <c r="M108" s="40">
        <v>37.546065</v>
      </c>
    </row>
    <row r="109" spans="1:13" s="6" customFormat="1" ht="12.75">
      <c r="A109" s="52" t="s">
        <v>131</v>
      </c>
      <c r="B109" s="17" t="s">
        <v>59</v>
      </c>
      <c r="C109" s="18"/>
      <c r="D109" s="18"/>
      <c r="E109" s="41">
        <v>4.971</v>
      </c>
      <c r="F109" s="121">
        <v>5.2</v>
      </c>
      <c r="G109" s="41">
        <v>5.6818</v>
      </c>
      <c r="H109" s="41">
        <v>6.15267</v>
      </c>
      <c r="I109" s="41">
        <v>6.15267</v>
      </c>
      <c r="J109" s="40">
        <v>6.15267</v>
      </c>
      <c r="K109" s="40">
        <v>6.15267</v>
      </c>
      <c r="L109" s="40">
        <v>6.15267</v>
      </c>
      <c r="M109" s="40">
        <v>6.15267</v>
      </c>
    </row>
    <row r="110" spans="1:13" s="6" customFormat="1" ht="12.75">
      <c r="A110" s="52" t="s">
        <v>132</v>
      </c>
      <c r="B110" s="17"/>
      <c r="C110" s="18"/>
      <c r="D110" s="18"/>
      <c r="E110" s="41">
        <v>9.261606</v>
      </c>
      <c r="F110" s="122">
        <v>0.141</v>
      </c>
      <c r="G110" s="119">
        <v>0.128</v>
      </c>
      <c r="H110" s="119">
        <v>0.1130483</v>
      </c>
      <c r="I110" s="119">
        <v>0.1130483</v>
      </c>
      <c r="J110" s="120">
        <v>0.084804</v>
      </c>
      <c r="K110" s="120">
        <v>0.084804</v>
      </c>
      <c r="L110" s="120">
        <v>0.043</v>
      </c>
      <c r="M110" s="120">
        <v>0.043</v>
      </c>
    </row>
    <row r="111" spans="1:13" s="6" customFormat="1" ht="12.75">
      <c r="A111" s="52" t="s">
        <v>166</v>
      </c>
      <c r="B111" s="17" t="s">
        <v>59</v>
      </c>
      <c r="C111" s="18"/>
      <c r="D111" s="18"/>
      <c r="E111" s="41">
        <v>9.173</v>
      </c>
      <c r="F111" s="121">
        <v>15.6544</v>
      </c>
      <c r="G111" s="41">
        <v>14.692</v>
      </c>
      <c r="H111" s="41">
        <v>15.272</v>
      </c>
      <c r="I111" s="41">
        <v>15.272</v>
      </c>
      <c r="J111" s="40">
        <v>13.472</v>
      </c>
      <c r="K111" s="40">
        <v>13.472</v>
      </c>
      <c r="L111" s="40">
        <v>11.436</v>
      </c>
      <c r="M111" s="40">
        <v>11.436</v>
      </c>
    </row>
    <row r="112" spans="1:13" s="6" customFormat="1" ht="23.25" thickBot="1">
      <c r="A112" s="118" t="s">
        <v>133</v>
      </c>
      <c r="B112" s="32" t="s">
        <v>59</v>
      </c>
      <c r="C112" s="33"/>
      <c r="D112" s="33"/>
      <c r="E112" s="20">
        <v>39.8</v>
      </c>
      <c r="F112" s="18">
        <v>-92</v>
      </c>
      <c r="G112" s="20">
        <v>-35.5</v>
      </c>
      <c r="H112" s="20">
        <v>-29.8</v>
      </c>
      <c r="I112" s="20">
        <v>-29.8</v>
      </c>
      <c r="J112" s="20">
        <v>-27.5</v>
      </c>
      <c r="K112" s="20">
        <v>-27.5</v>
      </c>
      <c r="L112" s="20">
        <v>-18.2</v>
      </c>
      <c r="M112" s="20">
        <v>-18.2</v>
      </c>
    </row>
    <row r="113" spans="1:13" s="7" customFormat="1" ht="16.5" thickBot="1">
      <c r="A113" s="14" t="s">
        <v>62</v>
      </c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3"/>
    </row>
    <row r="114" spans="1:13" s="7" customFormat="1" ht="12.75">
      <c r="A114" s="64"/>
      <c r="B114" s="34"/>
      <c r="C114" s="35"/>
      <c r="D114" s="35"/>
      <c r="E114" s="73"/>
      <c r="F114" s="73"/>
      <c r="G114" s="73"/>
      <c r="H114" s="73"/>
      <c r="I114" s="73"/>
      <c r="J114" s="35"/>
      <c r="K114" s="35"/>
      <c r="L114" s="35"/>
      <c r="M114" s="35"/>
    </row>
    <row r="115" spans="1:15" s="6" customFormat="1" ht="22.5">
      <c r="A115" s="55" t="s">
        <v>134</v>
      </c>
      <c r="B115" s="56" t="s">
        <v>158</v>
      </c>
      <c r="C115" s="21"/>
      <c r="D115" s="21"/>
      <c r="E115" s="19">
        <v>33749</v>
      </c>
      <c r="F115" s="20">
        <v>32930</v>
      </c>
      <c r="G115" s="20">
        <v>32430</v>
      </c>
      <c r="H115" s="20">
        <v>31930</v>
      </c>
      <c r="I115" s="20">
        <v>32030</v>
      </c>
      <c r="J115" s="21">
        <v>31430</v>
      </c>
      <c r="K115" s="21">
        <v>31530</v>
      </c>
      <c r="L115" s="21">
        <v>30930</v>
      </c>
      <c r="M115" s="21">
        <v>31030</v>
      </c>
      <c r="O115" s="11"/>
    </row>
    <row r="116" spans="1:15" s="6" customFormat="1" ht="27" customHeight="1">
      <c r="A116" s="55" t="s">
        <v>135</v>
      </c>
      <c r="B116" s="56" t="s">
        <v>52</v>
      </c>
      <c r="C116" s="21"/>
      <c r="D116" s="21"/>
      <c r="E116" s="19">
        <v>20245</v>
      </c>
      <c r="F116" s="20">
        <v>19892</v>
      </c>
      <c r="G116" s="20">
        <v>19592</v>
      </c>
      <c r="H116" s="20">
        <v>19292</v>
      </c>
      <c r="I116" s="20">
        <v>19342</v>
      </c>
      <c r="J116" s="21">
        <v>18992</v>
      </c>
      <c r="K116" s="21">
        <v>19042</v>
      </c>
      <c r="L116" s="21">
        <v>18492</v>
      </c>
      <c r="M116" s="21">
        <v>18542</v>
      </c>
      <c r="O116" s="7"/>
    </row>
    <row r="117" spans="1:15" s="6" customFormat="1" ht="12.75">
      <c r="A117" s="100" t="s">
        <v>136</v>
      </c>
      <c r="B117" s="57" t="s">
        <v>137</v>
      </c>
      <c r="C117" s="21"/>
      <c r="D117" s="21"/>
      <c r="E117" s="19">
        <v>35114.3</v>
      </c>
      <c r="F117" s="20">
        <v>39175.7</v>
      </c>
      <c r="G117" s="37">
        <f>F117*1.045</f>
        <v>40938.606499999994</v>
      </c>
      <c r="H117" s="37">
        <f>G117*1.045</f>
        <v>42780.84379249999</v>
      </c>
      <c r="I117" s="37">
        <f>G117*1.051</f>
        <v>43026.47543149999</v>
      </c>
      <c r="J117" s="38">
        <f>G117*1006</f>
        <v>41184238.13899999</v>
      </c>
      <c r="K117" s="38">
        <f>I117*10.67</f>
        <v>459092.49285410484</v>
      </c>
      <c r="L117" s="38">
        <f>I117*1006</f>
        <v>43284634.28408899</v>
      </c>
      <c r="M117" s="38">
        <f>K117*1.068</f>
        <v>490310.782368184</v>
      </c>
      <c r="O117" s="9"/>
    </row>
    <row r="118" spans="1:14" s="6" customFormat="1" ht="23.25" customHeight="1">
      <c r="A118" s="100"/>
      <c r="B118" s="58" t="s">
        <v>138</v>
      </c>
      <c r="C118" s="21"/>
      <c r="D118" s="21"/>
      <c r="E118" s="19">
        <v>109.3</v>
      </c>
      <c r="F118" s="20">
        <v>111.6</v>
      </c>
      <c r="G118" s="20">
        <v>104.5</v>
      </c>
      <c r="H118" s="20">
        <v>104.5</v>
      </c>
      <c r="I118" s="20">
        <v>105.1</v>
      </c>
      <c r="J118" s="21">
        <v>106</v>
      </c>
      <c r="K118" s="21">
        <v>106.7</v>
      </c>
      <c r="L118" s="21">
        <v>106.4</v>
      </c>
      <c r="M118" s="21">
        <v>106.8</v>
      </c>
      <c r="N118" s="11"/>
    </row>
    <row r="119" spans="1:14" s="6" customFormat="1" ht="22.5">
      <c r="A119" s="52" t="s">
        <v>139</v>
      </c>
      <c r="B119" s="56" t="s">
        <v>52</v>
      </c>
      <c r="C119" s="21"/>
      <c r="D119" s="21"/>
      <c r="E119" s="19">
        <v>10179</v>
      </c>
      <c r="F119" s="20">
        <v>10275</v>
      </c>
      <c r="G119" s="20">
        <v>10425</v>
      </c>
      <c r="H119" s="20">
        <v>10600</v>
      </c>
      <c r="I119" s="20">
        <v>10650</v>
      </c>
      <c r="J119" s="21">
        <v>10650</v>
      </c>
      <c r="K119" s="21">
        <v>10850</v>
      </c>
      <c r="L119" s="21">
        <v>10850</v>
      </c>
      <c r="M119" s="21">
        <v>11050</v>
      </c>
      <c r="N119" s="12"/>
    </row>
    <row r="120" spans="1:14" s="6" customFormat="1" ht="22.5">
      <c r="A120" s="52" t="s">
        <v>93</v>
      </c>
      <c r="B120" s="56" t="s">
        <v>106</v>
      </c>
      <c r="C120" s="21"/>
      <c r="D120" s="21"/>
      <c r="E120" s="19">
        <v>4289.1</v>
      </c>
      <c r="F120" s="20">
        <v>4830.4</v>
      </c>
      <c r="G120" s="37">
        <f>F120*1.045</f>
        <v>5047.767999999999</v>
      </c>
      <c r="H120" s="37">
        <f>G120*1.045</f>
        <v>5274.917559999999</v>
      </c>
      <c r="I120" s="37">
        <f>G120*1.051</f>
        <v>5305.204167999998</v>
      </c>
      <c r="J120" s="38">
        <f>H120*J118/100</f>
        <v>5591.412613599999</v>
      </c>
      <c r="K120" s="38">
        <f>I120*K118/100</f>
        <v>5660.6528472559985</v>
      </c>
      <c r="L120" s="38">
        <f>J120*L118/100</f>
        <v>5949.2630208703995</v>
      </c>
      <c r="M120" s="38">
        <f>K120*1.068</f>
        <v>6045.5772408694065</v>
      </c>
      <c r="N120" s="12"/>
    </row>
    <row r="121" spans="1:14" s="6" customFormat="1" ht="22.5">
      <c r="A121" s="59" t="s">
        <v>140</v>
      </c>
      <c r="B121" s="58" t="s">
        <v>23</v>
      </c>
      <c r="C121" s="21"/>
      <c r="D121" s="21"/>
      <c r="E121" s="19">
        <v>0.6</v>
      </c>
      <c r="F121" s="20">
        <v>0.3</v>
      </c>
      <c r="G121" s="20">
        <v>0.3</v>
      </c>
      <c r="H121" s="20">
        <v>0.3</v>
      </c>
      <c r="I121" s="20">
        <v>0.3</v>
      </c>
      <c r="J121" s="20">
        <v>0.3</v>
      </c>
      <c r="K121" s="20">
        <v>0.3</v>
      </c>
      <c r="L121" s="20">
        <v>0.3</v>
      </c>
      <c r="M121" s="20">
        <v>0.3</v>
      </c>
      <c r="N121" s="9"/>
    </row>
    <row r="122" spans="1:13" s="6" customFormat="1" ht="45.75" thickBot="1">
      <c r="A122" s="90" t="s">
        <v>141</v>
      </c>
      <c r="B122" s="91" t="s">
        <v>52</v>
      </c>
      <c r="C122" s="72"/>
      <c r="D122" s="72"/>
      <c r="E122" s="75">
        <v>394</v>
      </c>
      <c r="F122" s="71">
        <v>209</v>
      </c>
      <c r="G122" s="71">
        <v>199</v>
      </c>
      <c r="H122" s="71">
        <v>169</v>
      </c>
      <c r="I122" s="71">
        <v>160</v>
      </c>
      <c r="J122" s="72">
        <v>160</v>
      </c>
      <c r="K122" s="72">
        <v>151</v>
      </c>
      <c r="L122" s="72">
        <v>151</v>
      </c>
      <c r="M122" s="72">
        <v>142</v>
      </c>
    </row>
    <row r="123" spans="1:13" s="7" customFormat="1" ht="32.25" thickBot="1">
      <c r="A123" s="14" t="s">
        <v>63</v>
      </c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3"/>
    </row>
    <row r="124" spans="1:13" s="9" customFormat="1" ht="12.75">
      <c r="A124" s="64"/>
      <c r="B124" s="34"/>
      <c r="C124" s="35"/>
      <c r="D124" s="35"/>
      <c r="E124" s="73"/>
      <c r="F124" s="73"/>
      <c r="G124" s="73"/>
      <c r="H124" s="73"/>
      <c r="I124" s="73"/>
      <c r="J124" s="35"/>
      <c r="K124" s="35"/>
      <c r="L124" s="35"/>
      <c r="M124" s="35"/>
    </row>
    <row r="125" spans="1:13" s="6" customFormat="1" ht="12.75">
      <c r="A125" s="52" t="s">
        <v>142</v>
      </c>
      <c r="B125" s="56" t="s">
        <v>64</v>
      </c>
      <c r="C125" s="21"/>
      <c r="D125" s="21"/>
      <c r="E125" s="19">
        <v>2171.6</v>
      </c>
      <c r="F125" s="20">
        <v>2205.5</v>
      </c>
      <c r="G125" s="20">
        <v>2249.6</v>
      </c>
      <c r="H125" s="20">
        <v>2288.6</v>
      </c>
      <c r="I125" s="20">
        <f>G125*1.055</f>
        <v>2373.328</v>
      </c>
      <c r="J125" s="21">
        <f>G125*1.054</f>
        <v>2371.0784</v>
      </c>
      <c r="K125" s="21">
        <f>I125*1.054</f>
        <v>2501.487712</v>
      </c>
      <c r="L125" s="21">
        <f>J125*1.054</f>
        <v>2499.1166336</v>
      </c>
      <c r="M125" s="21">
        <f>L125*1.051</f>
        <v>2626.5715819136</v>
      </c>
    </row>
    <row r="126" spans="1:13" s="6" customFormat="1" ht="22.5">
      <c r="A126" s="52" t="s">
        <v>143</v>
      </c>
      <c r="B126" s="56" t="s">
        <v>115</v>
      </c>
      <c r="C126" s="21"/>
      <c r="D126" s="21"/>
      <c r="E126" s="37">
        <f>E125/E9</f>
        <v>34.69009584664536</v>
      </c>
      <c r="F126" s="37">
        <f>F125/F9</f>
        <v>35.97879282218597</v>
      </c>
      <c r="G126" s="37">
        <f>G125/G9</f>
        <v>37.30679933665008</v>
      </c>
      <c r="H126" s="37">
        <f>H125/H9</f>
        <v>38.59359190556493</v>
      </c>
      <c r="I126" s="37">
        <f>I125/I9</f>
        <v>39.955016835016835</v>
      </c>
      <c r="J126" s="37">
        <f>J125/J9</f>
        <v>40.67029845626072</v>
      </c>
      <c r="K126" s="37">
        <f>K125/K9</f>
        <v>42.83369369863014</v>
      </c>
      <c r="L126" s="37">
        <f>L125/L9</f>
        <v>43.614600935427575</v>
      </c>
      <c r="M126" s="37">
        <f>M125/M9</f>
        <v>45.75908679291986</v>
      </c>
    </row>
    <row r="127" spans="1:13" s="6" customFormat="1" ht="22.5">
      <c r="A127" s="52" t="s">
        <v>144</v>
      </c>
      <c r="B127" s="56" t="s">
        <v>145</v>
      </c>
      <c r="C127" s="21"/>
      <c r="D127" s="21"/>
      <c r="E127" s="19">
        <v>7.1</v>
      </c>
      <c r="F127" s="19">
        <v>3.2</v>
      </c>
      <c r="G127" s="19">
        <v>3.2</v>
      </c>
      <c r="H127" s="19">
        <v>3.2</v>
      </c>
      <c r="I127" s="19">
        <v>3.2</v>
      </c>
      <c r="J127" s="19">
        <v>3.2</v>
      </c>
      <c r="K127" s="19">
        <v>3.2</v>
      </c>
      <c r="L127" s="19">
        <v>3.2</v>
      </c>
      <c r="M127" s="19">
        <v>3.2</v>
      </c>
    </row>
    <row r="128" spans="1:16" s="6" customFormat="1" ht="45">
      <c r="A128" s="52" t="s">
        <v>146</v>
      </c>
      <c r="B128" s="56" t="s">
        <v>65</v>
      </c>
      <c r="C128" s="21"/>
      <c r="D128" s="21"/>
      <c r="E128" s="28">
        <v>7</v>
      </c>
      <c r="F128" s="28">
        <v>6.3</v>
      </c>
      <c r="G128" s="28">
        <v>6.3</v>
      </c>
      <c r="H128" s="28">
        <v>6.3</v>
      </c>
      <c r="I128" s="28">
        <v>6.3</v>
      </c>
      <c r="J128" s="28">
        <v>6.3</v>
      </c>
      <c r="K128" s="28">
        <v>6.3</v>
      </c>
      <c r="L128" s="28">
        <v>6.3</v>
      </c>
      <c r="M128" s="28">
        <v>6.3</v>
      </c>
      <c r="P128" s="11"/>
    </row>
    <row r="129" spans="1:16" s="6" customFormat="1" ht="12.75">
      <c r="A129" s="52" t="s">
        <v>147</v>
      </c>
      <c r="B129" s="56" t="s">
        <v>65</v>
      </c>
      <c r="C129" s="21"/>
      <c r="D129" s="21"/>
      <c r="E129" s="19">
        <v>7.1</v>
      </c>
      <c r="F129" s="19">
        <v>6.3</v>
      </c>
      <c r="G129" s="19">
        <v>6.3</v>
      </c>
      <c r="H129" s="19">
        <v>6.3</v>
      </c>
      <c r="I129" s="19">
        <v>6.3</v>
      </c>
      <c r="J129" s="19">
        <v>6.3</v>
      </c>
      <c r="K129" s="19">
        <v>6.3</v>
      </c>
      <c r="L129" s="19">
        <v>6.3</v>
      </c>
      <c r="M129" s="19">
        <v>6.3</v>
      </c>
      <c r="P129" s="7"/>
    </row>
    <row r="130" spans="1:16" s="6" customFormat="1" ht="12.75">
      <c r="A130" s="52" t="s">
        <v>148</v>
      </c>
      <c r="B130" s="56" t="s">
        <v>65</v>
      </c>
      <c r="C130" s="21"/>
      <c r="D130" s="21"/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P130" s="9"/>
    </row>
    <row r="131" spans="1:13" s="6" customFormat="1" ht="12.75">
      <c r="A131" s="52" t="s">
        <v>149</v>
      </c>
      <c r="B131" s="56"/>
      <c r="C131" s="21"/>
      <c r="D131" s="21"/>
      <c r="E131" s="19"/>
      <c r="F131" s="20"/>
      <c r="G131" s="20"/>
      <c r="H131" s="20"/>
      <c r="I131" s="20"/>
      <c r="J131" s="21"/>
      <c r="K131" s="21"/>
      <c r="L131" s="21"/>
      <c r="M131" s="21"/>
    </row>
    <row r="132" spans="1:13" s="6" customFormat="1" ht="22.5">
      <c r="A132" s="52" t="s">
        <v>150</v>
      </c>
      <c r="B132" s="56" t="s">
        <v>151</v>
      </c>
      <c r="C132" s="21"/>
      <c r="D132" s="21"/>
      <c r="E132" s="19">
        <v>4</v>
      </c>
      <c r="F132" s="20">
        <v>4</v>
      </c>
      <c r="G132" s="20">
        <v>4</v>
      </c>
      <c r="H132" s="20">
        <v>4</v>
      </c>
      <c r="I132" s="20">
        <v>4</v>
      </c>
      <c r="J132" s="20">
        <v>4</v>
      </c>
      <c r="K132" s="20">
        <v>4</v>
      </c>
      <c r="L132" s="20">
        <v>4</v>
      </c>
      <c r="M132" s="20">
        <v>4</v>
      </c>
    </row>
    <row r="133" spans="1:13" s="6" customFormat="1" ht="22.5">
      <c r="A133" s="52" t="s">
        <v>152</v>
      </c>
      <c r="B133" s="56" t="s">
        <v>153</v>
      </c>
      <c r="C133" s="21"/>
      <c r="D133" s="21"/>
      <c r="E133" s="19">
        <v>9</v>
      </c>
      <c r="F133" s="20">
        <v>4</v>
      </c>
      <c r="G133" s="20">
        <v>4</v>
      </c>
      <c r="H133" s="20">
        <v>4</v>
      </c>
      <c r="I133" s="20">
        <v>4</v>
      </c>
      <c r="J133" s="20">
        <v>4</v>
      </c>
      <c r="K133" s="20">
        <v>4</v>
      </c>
      <c r="L133" s="20">
        <v>4</v>
      </c>
      <c r="M133" s="20">
        <v>4</v>
      </c>
    </row>
    <row r="134" spans="1:13" s="6" customFormat="1" ht="23.25" thickBot="1">
      <c r="A134" s="92" t="s">
        <v>154</v>
      </c>
      <c r="B134" s="91" t="s">
        <v>155</v>
      </c>
      <c r="C134" s="72"/>
      <c r="D134" s="72"/>
      <c r="E134" s="75">
        <v>0.9</v>
      </c>
      <c r="F134" s="75">
        <v>0.9</v>
      </c>
      <c r="G134" s="75">
        <v>0.9</v>
      </c>
      <c r="H134" s="75">
        <v>0.9</v>
      </c>
      <c r="I134" s="75">
        <v>0.9</v>
      </c>
      <c r="J134" s="75">
        <v>0.9</v>
      </c>
      <c r="K134" s="75">
        <v>0.9</v>
      </c>
      <c r="L134" s="75">
        <v>0.9</v>
      </c>
      <c r="M134" s="75">
        <v>0.9</v>
      </c>
    </row>
    <row r="135" spans="1:13" s="7" customFormat="1" ht="16.5" thickBot="1">
      <c r="A135" s="14" t="s">
        <v>66</v>
      </c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3"/>
    </row>
    <row r="136" spans="1:13" s="9" customFormat="1" ht="12.75">
      <c r="A136" s="93"/>
      <c r="B136" s="34"/>
      <c r="C136" s="35"/>
      <c r="D136" s="35"/>
      <c r="E136" s="73"/>
      <c r="F136" s="73"/>
      <c r="G136" s="73"/>
      <c r="H136" s="73"/>
      <c r="I136" s="73"/>
      <c r="J136" s="35"/>
      <c r="K136" s="35"/>
      <c r="L136" s="35"/>
      <c r="M136" s="35"/>
    </row>
    <row r="137" spans="1:13" s="6" customFormat="1" ht="22.5">
      <c r="A137" s="15" t="s">
        <v>67</v>
      </c>
      <c r="B137" s="17"/>
      <c r="C137" s="18"/>
      <c r="D137" s="18"/>
      <c r="E137" s="20">
        <v>35000</v>
      </c>
      <c r="F137" s="20">
        <v>34294.6</v>
      </c>
      <c r="G137" s="20">
        <v>35500</v>
      </c>
      <c r="H137" s="21">
        <v>36500</v>
      </c>
      <c r="I137" s="21">
        <v>37500</v>
      </c>
      <c r="J137" s="21">
        <v>38000</v>
      </c>
      <c r="K137" s="21">
        <v>38500</v>
      </c>
      <c r="L137" s="21">
        <v>39000</v>
      </c>
      <c r="M137" s="21">
        <v>39500</v>
      </c>
    </row>
    <row r="138" spans="1:13" s="6" customFormat="1" ht="12.75">
      <c r="A138" s="15" t="s">
        <v>68</v>
      </c>
      <c r="B138" s="17" t="s">
        <v>41</v>
      </c>
      <c r="C138" s="18"/>
      <c r="D138" s="18"/>
      <c r="E138" s="20">
        <v>3.03</v>
      </c>
      <c r="F138" s="20">
        <v>3.032</v>
      </c>
      <c r="G138" s="20">
        <v>3.05</v>
      </c>
      <c r="H138" s="21">
        <v>3.09</v>
      </c>
      <c r="I138" s="21">
        <v>3.11</v>
      </c>
      <c r="J138" s="21">
        <v>3.13</v>
      </c>
      <c r="K138" s="21">
        <v>3.15</v>
      </c>
      <c r="L138" s="21">
        <v>3.24</v>
      </c>
      <c r="M138" s="21">
        <v>3.27</v>
      </c>
    </row>
    <row r="139" spans="1:13" s="6" customFormat="1" ht="22.5">
      <c r="A139" s="15" t="s">
        <v>94</v>
      </c>
      <c r="B139" s="17" t="s">
        <v>71</v>
      </c>
      <c r="C139" s="18"/>
      <c r="D139" s="18"/>
      <c r="E139" s="20">
        <v>1.13</v>
      </c>
      <c r="F139" s="20">
        <v>1.139</v>
      </c>
      <c r="G139" s="20">
        <v>1.15</v>
      </c>
      <c r="H139" s="21">
        <v>1.19</v>
      </c>
      <c r="I139" s="21">
        <v>1.21</v>
      </c>
      <c r="J139" s="21">
        <v>1.23</v>
      </c>
      <c r="K139" s="21">
        <v>1.25</v>
      </c>
      <c r="L139" s="21">
        <v>1.32</v>
      </c>
      <c r="M139" s="21">
        <v>1.34</v>
      </c>
    </row>
    <row r="140" spans="1:13" s="6" customFormat="1" ht="33.75">
      <c r="A140" s="15" t="s">
        <v>95</v>
      </c>
      <c r="B140" s="17" t="s">
        <v>69</v>
      </c>
      <c r="C140" s="18"/>
      <c r="D140" s="18"/>
      <c r="E140" s="20">
        <v>20.59</v>
      </c>
      <c r="F140" s="20">
        <v>20.6</v>
      </c>
      <c r="G140" s="20">
        <v>20.61</v>
      </c>
      <c r="H140" s="21">
        <v>20.65</v>
      </c>
      <c r="I140" s="21">
        <v>20.67</v>
      </c>
      <c r="J140" s="21">
        <v>20.69</v>
      </c>
      <c r="K140" s="21">
        <v>20.71</v>
      </c>
      <c r="L140" s="21">
        <v>20.98</v>
      </c>
      <c r="M140" s="21">
        <v>21.3</v>
      </c>
    </row>
    <row r="141" spans="1:13" s="6" customFormat="1" ht="12.75">
      <c r="A141" s="15" t="s">
        <v>70</v>
      </c>
      <c r="B141" s="17" t="s">
        <v>71</v>
      </c>
      <c r="C141" s="18"/>
      <c r="D141" s="18"/>
      <c r="E141" s="20">
        <v>2.65</v>
      </c>
      <c r="F141" s="20">
        <v>2.66</v>
      </c>
      <c r="G141" s="20">
        <v>2.67</v>
      </c>
      <c r="H141" s="21">
        <v>2.71</v>
      </c>
      <c r="I141" s="21">
        <v>2.73</v>
      </c>
      <c r="J141" s="21">
        <v>2.75</v>
      </c>
      <c r="K141" s="21">
        <v>2.77</v>
      </c>
      <c r="L141" s="21">
        <v>2.89</v>
      </c>
      <c r="M141" s="21">
        <v>2.94</v>
      </c>
    </row>
    <row r="142" spans="1:13" s="6" customFormat="1" ht="22.5">
      <c r="A142" s="15" t="s">
        <v>72</v>
      </c>
      <c r="B142" s="17" t="s">
        <v>71</v>
      </c>
      <c r="C142" s="18"/>
      <c r="D142" s="18"/>
      <c r="E142" s="20">
        <v>21.63</v>
      </c>
      <c r="F142" s="20">
        <v>21.95</v>
      </c>
      <c r="G142" s="20">
        <v>22.13</v>
      </c>
      <c r="H142" s="21">
        <v>23.13</v>
      </c>
      <c r="I142" s="21">
        <v>23.63</v>
      </c>
      <c r="J142" s="21">
        <v>24.13</v>
      </c>
      <c r="K142" s="21">
        <v>24.63</v>
      </c>
      <c r="L142" s="21">
        <v>25.21</v>
      </c>
      <c r="M142" s="21">
        <v>25.34</v>
      </c>
    </row>
    <row r="143" spans="1:13" s="6" customFormat="1" ht="22.5">
      <c r="A143" s="15" t="s">
        <v>73</v>
      </c>
      <c r="B143" s="17" t="s">
        <v>24</v>
      </c>
      <c r="C143" s="18"/>
      <c r="D143" s="18"/>
      <c r="E143" s="18">
        <v>41.75</v>
      </c>
      <c r="F143" s="18">
        <v>59.8</v>
      </c>
      <c r="G143" s="18">
        <v>45</v>
      </c>
      <c r="H143" s="18">
        <v>40</v>
      </c>
      <c r="I143" s="18">
        <v>35</v>
      </c>
      <c r="J143" s="18">
        <v>30</v>
      </c>
      <c r="K143" s="18">
        <v>25</v>
      </c>
      <c r="L143" s="18">
        <v>20</v>
      </c>
      <c r="M143" s="18">
        <v>15</v>
      </c>
    </row>
    <row r="144" spans="1:13" s="11" customFormat="1" ht="19.5" customHeight="1">
      <c r="A144" s="15" t="s">
        <v>74</v>
      </c>
      <c r="B144" s="17" t="s">
        <v>24</v>
      </c>
      <c r="C144" s="18"/>
      <c r="D144" s="18"/>
      <c r="E144" s="20">
        <v>6.63</v>
      </c>
      <c r="F144" s="20">
        <v>6.89</v>
      </c>
      <c r="G144" s="20">
        <v>15</v>
      </c>
      <c r="H144" s="21">
        <v>15</v>
      </c>
      <c r="I144" s="21">
        <v>15</v>
      </c>
      <c r="J144" s="21">
        <v>15</v>
      </c>
      <c r="K144" s="21">
        <v>15</v>
      </c>
      <c r="L144" s="21">
        <v>15</v>
      </c>
      <c r="M144" s="21">
        <v>15</v>
      </c>
    </row>
    <row r="145" spans="1:13" s="7" customFormat="1" ht="13.5" customHeight="1" thickBot="1">
      <c r="A145" s="63"/>
      <c r="B145" s="32"/>
      <c r="C145" s="33"/>
      <c r="D145" s="33"/>
      <c r="E145" s="71"/>
      <c r="F145" s="71"/>
      <c r="G145" s="71"/>
      <c r="H145" s="72"/>
      <c r="I145" s="72"/>
      <c r="J145" s="72"/>
      <c r="K145" s="72"/>
      <c r="L145" s="72"/>
      <c r="M145" s="72"/>
    </row>
    <row r="146" spans="1:13" s="2" customFormat="1" ht="48" thickBot="1">
      <c r="A146" s="14" t="s">
        <v>75</v>
      </c>
      <c r="B146" s="101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5"/>
    </row>
    <row r="147" spans="1:13" s="9" customFormat="1" ht="12.75">
      <c r="A147" s="64" t="s">
        <v>76</v>
      </c>
      <c r="B147" s="34" t="s">
        <v>167</v>
      </c>
      <c r="C147" s="35"/>
      <c r="D147" s="35"/>
      <c r="E147" s="94">
        <f>SUM(E149:E155)</f>
        <v>41265.8</v>
      </c>
      <c r="F147" s="95">
        <v>34011.1</v>
      </c>
      <c r="G147" s="96">
        <v>27611.1</v>
      </c>
      <c r="H147" s="96">
        <v>25559</v>
      </c>
      <c r="I147" s="96">
        <v>25559.3</v>
      </c>
      <c r="J147" s="96">
        <v>25791.6</v>
      </c>
      <c r="K147" s="96">
        <v>25791.6</v>
      </c>
      <c r="L147" s="96">
        <v>26101.8</v>
      </c>
      <c r="M147" s="96">
        <v>26101.8</v>
      </c>
    </row>
    <row r="148" spans="1:13" s="6" customFormat="1" ht="12.75">
      <c r="A148" s="15" t="s">
        <v>25</v>
      </c>
      <c r="B148" s="17"/>
      <c r="C148" s="18"/>
      <c r="D148" s="18"/>
      <c r="E148" s="60"/>
      <c r="F148" s="61"/>
      <c r="G148" s="62"/>
      <c r="H148" s="62"/>
      <c r="I148" s="62"/>
      <c r="J148" s="62"/>
      <c r="K148" s="62"/>
      <c r="L148" s="62"/>
      <c r="M148" s="62"/>
    </row>
    <row r="149" spans="1:13" s="6" customFormat="1" ht="12.75">
      <c r="A149" s="15" t="s">
        <v>77</v>
      </c>
      <c r="B149" s="34" t="s">
        <v>167</v>
      </c>
      <c r="C149" s="18"/>
      <c r="D149" s="18"/>
      <c r="E149" s="60">
        <v>503</v>
      </c>
      <c r="F149" s="61">
        <v>1501.61</v>
      </c>
      <c r="G149" s="62">
        <v>3696.5</v>
      </c>
      <c r="H149" s="62">
        <v>2883</v>
      </c>
      <c r="I149" s="62">
        <v>2883</v>
      </c>
      <c r="J149" s="62">
        <v>2800</v>
      </c>
      <c r="K149" s="62">
        <v>2800</v>
      </c>
      <c r="L149" s="62">
        <v>2800</v>
      </c>
      <c r="M149" s="62">
        <v>2800</v>
      </c>
    </row>
    <row r="150" spans="1:13" s="6" customFormat="1" ht="12.75">
      <c r="A150" s="15" t="s">
        <v>78</v>
      </c>
      <c r="B150" s="34" t="s">
        <v>167</v>
      </c>
      <c r="C150" s="18"/>
      <c r="D150" s="18"/>
      <c r="E150" s="62">
        <v>0</v>
      </c>
      <c r="F150" s="61">
        <v>5480.8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</row>
    <row r="151" spans="1:13" s="6" customFormat="1" ht="12.75">
      <c r="A151" s="15" t="s">
        <v>79</v>
      </c>
      <c r="B151" s="34" t="s">
        <v>167</v>
      </c>
      <c r="C151" s="18"/>
      <c r="D151" s="18"/>
      <c r="E151" s="60">
        <v>26694.3</v>
      </c>
      <c r="F151" s="61">
        <v>15904.6</v>
      </c>
      <c r="G151" s="62">
        <v>13130</v>
      </c>
      <c r="H151" s="62">
        <v>11935</v>
      </c>
      <c r="I151" s="62">
        <v>11935</v>
      </c>
      <c r="J151" s="62">
        <v>11940</v>
      </c>
      <c r="K151" s="62">
        <v>11940</v>
      </c>
      <c r="L151" s="62">
        <v>11940</v>
      </c>
      <c r="M151" s="62">
        <v>11940</v>
      </c>
    </row>
    <row r="152" spans="1:13" s="6" customFormat="1" ht="12.75">
      <c r="A152" s="15" t="s">
        <v>80</v>
      </c>
      <c r="B152" s="34" t="s">
        <v>167</v>
      </c>
      <c r="C152" s="18"/>
      <c r="D152" s="18"/>
      <c r="E152" s="60">
        <v>2100</v>
      </c>
      <c r="F152" s="61">
        <v>2253.4</v>
      </c>
      <c r="G152" s="62">
        <v>1432</v>
      </c>
      <c r="H152" s="62">
        <v>871.3</v>
      </c>
      <c r="I152" s="62">
        <v>871.3</v>
      </c>
      <c r="J152" s="62">
        <v>871.3</v>
      </c>
      <c r="K152" s="62">
        <v>871.3</v>
      </c>
      <c r="L152" s="62">
        <v>871.3</v>
      </c>
      <c r="M152" s="62">
        <v>871.3</v>
      </c>
    </row>
    <row r="153" spans="1:13" s="6" customFormat="1" ht="12.75">
      <c r="A153" s="15" t="s">
        <v>81</v>
      </c>
      <c r="B153" s="34" t="s">
        <v>167</v>
      </c>
      <c r="C153" s="18"/>
      <c r="D153" s="18"/>
      <c r="E153" s="60">
        <v>11821.5</v>
      </c>
      <c r="F153" s="61">
        <v>8723.2</v>
      </c>
      <c r="G153" s="62">
        <v>9207.6</v>
      </c>
      <c r="H153" s="62">
        <v>9837.5</v>
      </c>
      <c r="I153" s="62">
        <v>9837.5</v>
      </c>
      <c r="J153" s="62">
        <v>10147.8</v>
      </c>
      <c r="K153" s="62">
        <v>10147.8</v>
      </c>
      <c r="L153" s="62">
        <v>10458</v>
      </c>
      <c r="M153" s="62">
        <v>10458</v>
      </c>
    </row>
    <row r="154" spans="1:13" s="6" customFormat="1" ht="22.5">
      <c r="A154" s="15" t="s">
        <v>156</v>
      </c>
      <c r="B154" s="34" t="s">
        <v>167</v>
      </c>
      <c r="C154" s="18"/>
      <c r="D154" s="18"/>
      <c r="E154" s="62">
        <v>0</v>
      </c>
      <c r="F154" s="61">
        <v>0.5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</row>
    <row r="155" spans="1:13" s="6" customFormat="1" ht="22.5">
      <c r="A155" s="15" t="s">
        <v>82</v>
      </c>
      <c r="B155" s="34" t="s">
        <v>167</v>
      </c>
      <c r="C155" s="18"/>
      <c r="D155" s="18"/>
      <c r="E155" s="60">
        <v>147</v>
      </c>
      <c r="F155" s="61">
        <v>147</v>
      </c>
      <c r="G155" s="62">
        <v>145</v>
      </c>
      <c r="H155" s="62">
        <v>32.5</v>
      </c>
      <c r="I155" s="62">
        <v>32.5</v>
      </c>
      <c r="J155" s="62">
        <v>32.5</v>
      </c>
      <c r="K155" s="62">
        <v>32.5</v>
      </c>
      <c r="L155" s="62">
        <v>32.5</v>
      </c>
      <c r="M155" s="62">
        <v>32.5</v>
      </c>
    </row>
    <row r="156" ht="12.75">
      <c r="F156" s="13"/>
    </row>
  </sheetData>
  <sheetProtection/>
  <mergeCells count="21">
    <mergeCell ref="B123:M123"/>
    <mergeCell ref="B135:M135"/>
    <mergeCell ref="B146:M146"/>
    <mergeCell ref="B65:M65"/>
    <mergeCell ref="B70:M70"/>
    <mergeCell ref="B41:M41"/>
    <mergeCell ref="B49:M49"/>
    <mergeCell ref="B58:M58"/>
    <mergeCell ref="H6:I6"/>
    <mergeCell ref="J6:K6"/>
    <mergeCell ref="L6:M6"/>
    <mergeCell ref="A117:A118"/>
    <mergeCell ref="B81:M81"/>
    <mergeCell ref="B113:M113"/>
    <mergeCell ref="K1:M1"/>
    <mergeCell ref="A5:A7"/>
    <mergeCell ref="A3:J3"/>
    <mergeCell ref="B11:M12"/>
    <mergeCell ref="B32:M32"/>
    <mergeCell ref="B78:M78"/>
    <mergeCell ref="H5:M5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Кристина К.М. Попова</cp:lastModifiedBy>
  <cp:lastPrinted>2019-11-19T07:43:16Z</cp:lastPrinted>
  <dcterms:created xsi:type="dcterms:W3CDTF">2009-01-19T07:37:54Z</dcterms:created>
  <dcterms:modified xsi:type="dcterms:W3CDTF">2019-12-13T09:29:35Z</dcterms:modified>
  <cp:category/>
  <cp:version/>
  <cp:contentType/>
  <cp:contentStatus/>
</cp:coreProperties>
</file>